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embeddings/oleObject1.bin" ContentType="application/vnd.openxmlformats-officedocument.oleObject"/>
  <Override PartName="/xl/charts/chart16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11760" activeTab="3"/>
  </bookViews>
  <sheets>
    <sheet name="TPS" sheetId="2" r:id="rId1"/>
    <sheet name="TSM_S" sheetId="1" r:id="rId2"/>
    <sheet name="试卷分析填表数据（自动更新）" sheetId="7" r:id="rId3"/>
    <sheet name="PQ" sheetId="3" r:id="rId4"/>
    <sheet name="NDT_O" sheetId="6" r:id="rId5"/>
    <sheet name="NDT_T" sheetId="4" r:id="rId6"/>
  </sheets>
  <definedNames>
    <definedName name="ExternalData_1" localSheetId="4" hidden="1">NDT_O!$A$1:$C$501</definedName>
  </definedNames>
  <calcPr calcId="145621"/>
</workbook>
</file>

<file path=xl/calcChain.xml><?xml version="1.0" encoding="utf-8"?>
<calcChain xmlns="http://schemas.openxmlformats.org/spreadsheetml/2006/main">
  <c r="H52" i="3" l="1"/>
  <c r="J31" i="3" l="1"/>
  <c r="E19" i="3" l="1"/>
  <c r="M1" i="1"/>
  <c r="Q20" i="1" s="1"/>
  <c r="AK33" i="1"/>
  <c r="AJ33" i="1"/>
  <c r="AI33" i="1"/>
  <c r="AH33" i="1"/>
  <c r="AG33" i="1"/>
  <c r="AF33" i="1"/>
  <c r="AE33" i="1"/>
  <c r="AD33" i="1"/>
  <c r="AK32" i="1"/>
  <c r="AJ32" i="1"/>
  <c r="AI32" i="1"/>
  <c r="AH32" i="1"/>
  <c r="AG32" i="1"/>
  <c r="AF32" i="1"/>
  <c r="AE32" i="1"/>
  <c r="AD32" i="1"/>
  <c r="AK31" i="1"/>
  <c r="AJ31" i="1"/>
  <c r="AI31" i="1"/>
  <c r="AH31" i="1"/>
  <c r="AG31" i="1"/>
  <c r="AF31" i="1"/>
  <c r="AE31" i="1"/>
  <c r="AD31" i="1"/>
  <c r="Q14" i="1"/>
  <c r="P14" i="1"/>
  <c r="P15" i="1" l="1"/>
  <c r="P17" i="1"/>
  <c r="Q17" i="1"/>
  <c r="Q15" i="1"/>
  <c r="Q18" i="1"/>
  <c r="Q19" i="1"/>
  <c r="T25" i="1" l="1"/>
  <c r="U25" i="1"/>
  <c r="V25" i="1"/>
  <c r="W25" i="1"/>
  <c r="X25" i="1"/>
  <c r="Y25" i="1"/>
  <c r="Z25" i="1"/>
  <c r="AA25" i="1"/>
  <c r="AB25" i="1"/>
  <c r="T26" i="1"/>
  <c r="U26" i="1"/>
  <c r="V26" i="1"/>
  <c r="W26" i="1"/>
  <c r="X26" i="1"/>
  <c r="Y26" i="1"/>
  <c r="Z26" i="1"/>
  <c r="AA26" i="1"/>
  <c r="AB26" i="1"/>
  <c r="T27" i="1"/>
  <c r="U27" i="1"/>
  <c r="V27" i="1"/>
  <c r="W27" i="1"/>
  <c r="X27" i="1"/>
  <c r="Y27" i="1"/>
  <c r="Z27" i="1"/>
  <c r="AA27" i="1"/>
  <c r="AB27" i="1"/>
  <c r="T28" i="1"/>
  <c r="U28" i="1"/>
  <c r="V28" i="1"/>
  <c r="W28" i="1"/>
  <c r="X28" i="1"/>
  <c r="Y28" i="1"/>
  <c r="Z28" i="1"/>
  <c r="AA28" i="1"/>
  <c r="AB28" i="1"/>
  <c r="T29" i="1"/>
  <c r="U29" i="1"/>
  <c r="V29" i="1"/>
  <c r="W29" i="1"/>
  <c r="X29" i="1"/>
  <c r="Y29" i="1"/>
  <c r="Z29" i="1"/>
  <c r="AA29" i="1"/>
  <c r="AB29" i="1"/>
  <c r="T30" i="1"/>
  <c r="U30" i="1"/>
  <c r="V30" i="1"/>
  <c r="W30" i="1"/>
  <c r="X30" i="1"/>
  <c r="Y30" i="1"/>
  <c r="Z30" i="1"/>
  <c r="AA30" i="1"/>
  <c r="AB30" i="1"/>
  <c r="T31" i="1"/>
  <c r="U31" i="1"/>
  <c r="V31" i="1"/>
  <c r="W31" i="1"/>
  <c r="X31" i="1"/>
  <c r="Y31" i="1"/>
  <c r="Z31" i="1"/>
  <c r="AA31" i="1"/>
  <c r="AB31" i="1"/>
  <c r="T32" i="1"/>
  <c r="U32" i="1"/>
  <c r="V32" i="1"/>
  <c r="W32" i="1"/>
  <c r="X32" i="1"/>
  <c r="Y32" i="1"/>
  <c r="Z32" i="1"/>
  <c r="AA32" i="1"/>
  <c r="AB32" i="1"/>
  <c r="T33" i="1"/>
  <c r="U33" i="1"/>
  <c r="V33" i="1"/>
  <c r="W33" i="1"/>
  <c r="X33" i="1"/>
  <c r="Y33" i="1"/>
  <c r="Z33" i="1"/>
  <c r="AA33" i="1"/>
  <c r="AB33" i="1"/>
  <c r="T34" i="1"/>
  <c r="U34" i="1"/>
  <c r="V34" i="1"/>
  <c r="W34" i="1"/>
  <c r="X34" i="1"/>
  <c r="Y34" i="1"/>
  <c r="Z34" i="1"/>
  <c r="AA34" i="1"/>
  <c r="AB34" i="1"/>
  <c r="T35" i="1"/>
  <c r="U35" i="1"/>
  <c r="V35" i="1"/>
  <c r="W35" i="1"/>
  <c r="X35" i="1"/>
  <c r="Y35" i="1"/>
  <c r="Z35" i="1"/>
  <c r="AA35" i="1"/>
  <c r="AB35" i="1"/>
  <c r="T36" i="1"/>
  <c r="U36" i="1"/>
  <c r="V36" i="1"/>
  <c r="W36" i="1"/>
  <c r="X36" i="1"/>
  <c r="Y36" i="1"/>
  <c r="Z36" i="1"/>
  <c r="AA36" i="1"/>
  <c r="AB36" i="1"/>
  <c r="T37" i="1"/>
  <c r="U37" i="1"/>
  <c r="V37" i="1"/>
  <c r="W37" i="1"/>
  <c r="X37" i="1"/>
  <c r="Y37" i="1"/>
  <c r="Z37" i="1"/>
  <c r="AA37" i="1"/>
  <c r="AB37" i="1"/>
  <c r="T38" i="1"/>
  <c r="U38" i="1"/>
  <c r="V38" i="1"/>
  <c r="W38" i="1"/>
  <c r="X38" i="1"/>
  <c r="Y38" i="1"/>
  <c r="Z38" i="1"/>
  <c r="AA38" i="1"/>
  <c r="AB38" i="1"/>
  <c r="T39" i="1"/>
  <c r="U39" i="1"/>
  <c r="V39" i="1"/>
  <c r="W39" i="1"/>
  <c r="X39" i="1"/>
  <c r="Y39" i="1"/>
  <c r="Z39" i="1"/>
  <c r="AA39" i="1"/>
  <c r="AB39" i="1"/>
  <c r="T40" i="1"/>
  <c r="U40" i="1"/>
  <c r="V40" i="1"/>
  <c r="W40" i="1"/>
  <c r="X40" i="1"/>
  <c r="Y40" i="1"/>
  <c r="Z40" i="1"/>
  <c r="AA40" i="1"/>
  <c r="AB40" i="1"/>
  <c r="T41" i="1"/>
  <c r="U41" i="1"/>
  <c r="V41" i="1"/>
  <c r="W41" i="1"/>
  <c r="X41" i="1"/>
  <c r="Y41" i="1"/>
  <c r="Z41" i="1"/>
  <c r="AA41" i="1"/>
  <c r="AB41" i="1"/>
  <c r="T42" i="1"/>
  <c r="U42" i="1"/>
  <c r="V42" i="1"/>
  <c r="W42" i="1"/>
  <c r="X42" i="1"/>
  <c r="Y42" i="1"/>
  <c r="Z42" i="1"/>
  <c r="AA42" i="1"/>
  <c r="AB42" i="1"/>
  <c r="T43" i="1"/>
  <c r="U43" i="1"/>
  <c r="V43" i="1"/>
  <c r="W43" i="1"/>
  <c r="X43" i="1"/>
  <c r="Y43" i="1"/>
  <c r="Z43" i="1"/>
  <c r="AA43" i="1"/>
  <c r="AB43" i="1"/>
  <c r="T44" i="1"/>
  <c r="U44" i="1"/>
  <c r="V44" i="1"/>
  <c r="W44" i="1"/>
  <c r="X44" i="1"/>
  <c r="Y44" i="1"/>
  <c r="Z44" i="1"/>
  <c r="AA44" i="1"/>
  <c r="AB44" i="1"/>
  <c r="T45" i="1"/>
  <c r="U45" i="1"/>
  <c r="V45" i="1"/>
  <c r="W45" i="1"/>
  <c r="X45" i="1"/>
  <c r="Y45" i="1"/>
  <c r="Z45" i="1"/>
  <c r="AA45" i="1"/>
  <c r="AB45" i="1"/>
  <c r="T46" i="1"/>
  <c r="U46" i="1"/>
  <c r="V46" i="1"/>
  <c r="W46" i="1"/>
  <c r="X46" i="1"/>
  <c r="Y46" i="1"/>
  <c r="Z46" i="1"/>
  <c r="AA46" i="1"/>
  <c r="AB46" i="1"/>
  <c r="T47" i="1"/>
  <c r="U47" i="1"/>
  <c r="V47" i="1"/>
  <c r="W47" i="1"/>
  <c r="X47" i="1"/>
  <c r="Y47" i="1"/>
  <c r="Z47" i="1"/>
  <c r="AA47" i="1"/>
  <c r="AB47" i="1"/>
  <c r="T48" i="1"/>
  <c r="U48" i="1"/>
  <c r="V48" i="1"/>
  <c r="W48" i="1"/>
  <c r="X48" i="1"/>
  <c r="Y48" i="1"/>
  <c r="Z48" i="1"/>
  <c r="AA48" i="1"/>
  <c r="AB48" i="1"/>
  <c r="T49" i="1"/>
  <c r="U49" i="1"/>
  <c r="V49" i="1"/>
  <c r="W49" i="1"/>
  <c r="X49" i="1"/>
  <c r="Y49" i="1"/>
  <c r="Z49" i="1"/>
  <c r="AA49" i="1"/>
  <c r="AB49" i="1"/>
  <c r="T50" i="1"/>
  <c r="U50" i="1"/>
  <c r="V50" i="1"/>
  <c r="W50" i="1"/>
  <c r="X50" i="1"/>
  <c r="Y50" i="1"/>
  <c r="Z50" i="1"/>
  <c r="AA50" i="1"/>
  <c r="AB50" i="1"/>
  <c r="T51" i="1"/>
  <c r="U51" i="1"/>
  <c r="V51" i="1"/>
  <c r="W51" i="1"/>
  <c r="X51" i="1"/>
  <c r="Y51" i="1"/>
  <c r="Z51" i="1"/>
  <c r="AA51" i="1"/>
  <c r="AB51" i="1"/>
  <c r="T52" i="1"/>
  <c r="U52" i="1"/>
  <c r="V52" i="1"/>
  <c r="W52" i="1"/>
  <c r="X52" i="1"/>
  <c r="Y52" i="1"/>
  <c r="Z52" i="1"/>
  <c r="AA52" i="1"/>
  <c r="AB52" i="1"/>
  <c r="T53" i="1"/>
  <c r="U53" i="1"/>
  <c r="V53" i="1"/>
  <c r="W53" i="1"/>
  <c r="X53" i="1"/>
  <c r="Y53" i="1"/>
  <c r="Z53" i="1"/>
  <c r="AA53" i="1"/>
  <c r="AB53" i="1"/>
  <c r="T54" i="1"/>
  <c r="U54" i="1"/>
  <c r="V54" i="1"/>
  <c r="W54" i="1"/>
  <c r="X54" i="1"/>
  <c r="Y54" i="1"/>
  <c r="Z54" i="1"/>
  <c r="AA54" i="1"/>
  <c r="AB54" i="1"/>
  <c r="T55" i="1"/>
  <c r="U55" i="1"/>
  <c r="V55" i="1"/>
  <c r="W55" i="1"/>
  <c r="X55" i="1"/>
  <c r="Y55" i="1"/>
  <c r="Z55" i="1"/>
  <c r="AA55" i="1"/>
  <c r="AB55" i="1"/>
  <c r="T56" i="1"/>
  <c r="U56" i="1"/>
  <c r="V56" i="1"/>
  <c r="W56" i="1"/>
  <c r="X56" i="1"/>
  <c r="Y56" i="1"/>
  <c r="Z56" i="1"/>
  <c r="AA56" i="1"/>
  <c r="AB56" i="1"/>
  <c r="T57" i="1"/>
  <c r="U57" i="1"/>
  <c r="V57" i="1"/>
  <c r="W57" i="1"/>
  <c r="X57" i="1"/>
  <c r="Y57" i="1"/>
  <c r="Z57" i="1"/>
  <c r="AA57" i="1"/>
  <c r="AB57" i="1"/>
  <c r="T58" i="1"/>
  <c r="U58" i="1"/>
  <c r="V58" i="1"/>
  <c r="W58" i="1"/>
  <c r="X58" i="1"/>
  <c r="Y58" i="1"/>
  <c r="Z58" i="1"/>
  <c r="AA58" i="1"/>
  <c r="AB58" i="1"/>
  <c r="T59" i="1"/>
  <c r="U59" i="1"/>
  <c r="V59" i="1"/>
  <c r="W59" i="1"/>
  <c r="X59" i="1"/>
  <c r="Y59" i="1"/>
  <c r="Z59" i="1"/>
  <c r="AA59" i="1"/>
  <c r="AB59" i="1"/>
  <c r="T60" i="1"/>
  <c r="U60" i="1"/>
  <c r="V60" i="1"/>
  <c r="W60" i="1"/>
  <c r="X60" i="1"/>
  <c r="Y60" i="1"/>
  <c r="Z60" i="1"/>
  <c r="AA60" i="1"/>
  <c r="AB60" i="1"/>
  <c r="T61" i="1"/>
  <c r="U61" i="1"/>
  <c r="V61" i="1"/>
  <c r="W61" i="1"/>
  <c r="X61" i="1"/>
  <c r="Y61" i="1"/>
  <c r="Z61" i="1"/>
  <c r="AA61" i="1"/>
  <c r="AB61" i="1"/>
  <c r="T62" i="1"/>
  <c r="U62" i="1"/>
  <c r="V62" i="1"/>
  <c r="W62" i="1"/>
  <c r="X62" i="1"/>
  <c r="Y62" i="1"/>
  <c r="Z62" i="1"/>
  <c r="AA62" i="1"/>
  <c r="AB62" i="1"/>
  <c r="T63" i="1"/>
  <c r="U63" i="1"/>
  <c r="V63" i="1"/>
  <c r="W63" i="1"/>
  <c r="X63" i="1"/>
  <c r="Y63" i="1"/>
  <c r="Z63" i="1"/>
  <c r="AA63" i="1"/>
  <c r="AB63" i="1"/>
  <c r="T64" i="1"/>
  <c r="U64" i="1"/>
  <c r="V64" i="1"/>
  <c r="W64" i="1"/>
  <c r="X64" i="1"/>
  <c r="Y64" i="1"/>
  <c r="Z64" i="1"/>
  <c r="AA64" i="1"/>
  <c r="AB64" i="1"/>
  <c r="T65" i="1"/>
  <c r="U65" i="1"/>
  <c r="V65" i="1"/>
  <c r="W65" i="1"/>
  <c r="X65" i="1"/>
  <c r="Y65" i="1"/>
  <c r="Z65" i="1"/>
  <c r="AA65" i="1"/>
  <c r="AB65" i="1"/>
  <c r="T66" i="1"/>
  <c r="U66" i="1"/>
  <c r="V66" i="1"/>
  <c r="W66" i="1"/>
  <c r="X66" i="1"/>
  <c r="Y66" i="1"/>
  <c r="Z66" i="1"/>
  <c r="AA66" i="1"/>
  <c r="AB66" i="1"/>
  <c r="T67" i="1"/>
  <c r="U67" i="1"/>
  <c r="V67" i="1"/>
  <c r="W67" i="1"/>
  <c r="X67" i="1"/>
  <c r="Y67" i="1"/>
  <c r="Z67" i="1"/>
  <c r="AA67" i="1"/>
  <c r="AB67" i="1"/>
  <c r="T68" i="1"/>
  <c r="U68" i="1"/>
  <c r="V68" i="1"/>
  <c r="W68" i="1"/>
  <c r="X68" i="1"/>
  <c r="Y68" i="1"/>
  <c r="Z68" i="1"/>
  <c r="AA68" i="1"/>
  <c r="AB68" i="1"/>
  <c r="T69" i="1"/>
  <c r="U69" i="1"/>
  <c r="V69" i="1"/>
  <c r="W69" i="1"/>
  <c r="X69" i="1"/>
  <c r="Y69" i="1"/>
  <c r="Z69" i="1"/>
  <c r="AA69" i="1"/>
  <c r="AB69" i="1"/>
  <c r="T70" i="1"/>
  <c r="U70" i="1"/>
  <c r="V70" i="1"/>
  <c r="W70" i="1"/>
  <c r="X70" i="1"/>
  <c r="Y70" i="1"/>
  <c r="Z70" i="1"/>
  <c r="AA70" i="1"/>
  <c r="AB70" i="1"/>
  <c r="T71" i="1"/>
  <c r="U71" i="1"/>
  <c r="V71" i="1"/>
  <c r="W71" i="1"/>
  <c r="X71" i="1"/>
  <c r="Y71" i="1"/>
  <c r="Z71" i="1"/>
  <c r="AA71" i="1"/>
  <c r="AB71" i="1"/>
  <c r="T72" i="1"/>
  <c r="U72" i="1"/>
  <c r="V72" i="1"/>
  <c r="W72" i="1"/>
  <c r="X72" i="1"/>
  <c r="Y72" i="1"/>
  <c r="Z72" i="1"/>
  <c r="AA72" i="1"/>
  <c r="AB72" i="1"/>
  <c r="T73" i="1"/>
  <c r="U73" i="1"/>
  <c r="V73" i="1"/>
  <c r="W73" i="1"/>
  <c r="X73" i="1"/>
  <c r="Y73" i="1"/>
  <c r="Z73" i="1"/>
  <c r="AA73" i="1"/>
  <c r="AB73" i="1"/>
  <c r="T74" i="1"/>
  <c r="U74" i="1"/>
  <c r="V74" i="1"/>
  <c r="W74" i="1"/>
  <c r="X74" i="1"/>
  <c r="Y74" i="1"/>
  <c r="Z74" i="1"/>
  <c r="AA74" i="1"/>
  <c r="AB74" i="1"/>
  <c r="T75" i="1"/>
  <c r="U75" i="1"/>
  <c r="V75" i="1"/>
  <c r="W75" i="1"/>
  <c r="X75" i="1"/>
  <c r="Y75" i="1"/>
  <c r="Z75" i="1"/>
  <c r="AA75" i="1"/>
  <c r="AB75" i="1"/>
  <c r="T76" i="1"/>
  <c r="U76" i="1"/>
  <c r="V76" i="1"/>
  <c r="W76" i="1"/>
  <c r="X76" i="1"/>
  <c r="Y76" i="1"/>
  <c r="Z76" i="1"/>
  <c r="AA76" i="1"/>
  <c r="AB76" i="1"/>
  <c r="T77" i="1"/>
  <c r="U77" i="1"/>
  <c r="V77" i="1"/>
  <c r="W77" i="1"/>
  <c r="X77" i="1"/>
  <c r="Y77" i="1"/>
  <c r="Z77" i="1"/>
  <c r="AA77" i="1"/>
  <c r="AB77" i="1"/>
  <c r="T78" i="1"/>
  <c r="U78" i="1"/>
  <c r="V78" i="1"/>
  <c r="W78" i="1"/>
  <c r="X78" i="1"/>
  <c r="Y78" i="1"/>
  <c r="Z78" i="1"/>
  <c r="AA78" i="1"/>
  <c r="AB78" i="1"/>
  <c r="T79" i="1"/>
  <c r="U79" i="1"/>
  <c r="V79" i="1"/>
  <c r="W79" i="1"/>
  <c r="X79" i="1"/>
  <c r="Y79" i="1"/>
  <c r="Z79" i="1"/>
  <c r="AA79" i="1"/>
  <c r="AB79" i="1"/>
  <c r="T80" i="1"/>
  <c r="U80" i="1"/>
  <c r="V80" i="1"/>
  <c r="W80" i="1"/>
  <c r="X80" i="1"/>
  <c r="Y80" i="1"/>
  <c r="Z80" i="1"/>
  <c r="AA80" i="1"/>
  <c r="AB80" i="1"/>
  <c r="T81" i="1"/>
  <c r="U81" i="1"/>
  <c r="V81" i="1"/>
  <c r="W81" i="1"/>
  <c r="X81" i="1"/>
  <c r="Y81" i="1"/>
  <c r="Z81" i="1"/>
  <c r="AA81" i="1"/>
  <c r="AB81" i="1"/>
  <c r="T82" i="1"/>
  <c r="U82" i="1"/>
  <c r="V82" i="1"/>
  <c r="W82" i="1"/>
  <c r="X82" i="1"/>
  <c r="Y82" i="1"/>
  <c r="Z82" i="1"/>
  <c r="AA82" i="1"/>
  <c r="AB82" i="1"/>
  <c r="T83" i="1"/>
  <c r="U83" i="1"/>
  <c r="V83" i="1"/>
  <c r="W83" i="1"/>
  <c r="X83" i="1"/>
  <c r="Y83" i="1"/>
  <c r="Z83" i="1"/>
  <c r="AA83" i="1"/>
  <c r="AB83" i="1"/>
  <c r="T84" i="1"/>
  <c r="U84" i="1"/>
  <c r="V84" i="1"/>
  <c r="W84" i="1"/>
  <c r="X84" i="1"/>
  <c r="Y84" i="1"/>
  <c r="Z84" i="1"/>
  <c r="AA84" i="1"/>
  <c r="AB84" i="1"/>
  <c r="T85" i="1"/>
  <c r="U85" i="1"/>
  <c r="V85" i="1"/>
  <c r="W85" i="1"/>
  <c r="X85" i="1"/>
  <c r="Y85" i="1"/>
  <c r="Z85" i="1"/>
  <c r="AA85" i="1"/>
  <c r="AB85" i="1"/>
  <c r="T86" i="1"/>
  <c r="U86" i="1"/>
  <c r="V86" i="1"/>
  <c r="W86" i="1"/>
  <c r="X86" i="1"/>
  <c r="Y86" i="1"/>
  <c r="Z86" i="1"/>
  <c r="AA86" i="1"/>
  <c r="AB86" i="1"/>
  <c r="T87" i="1"/>
  <c r="U87" i="1"/>
  <c r="V87" i="1"/>
  <c r="W87" i="1"/>
  <c r="X87" i="1"/>
  <c r="Y87" i="1"/>
  <c r="Z87" i="1"/>
  <c r="AA87" i="1"/>
  <c r="AB87" i="1"/>
  <c r="T88" i="1"/>
  <c r="U88" i="1"/>
  <c r="V88" i="1"/>
  <c r="W88" i="1"/>
  <c r="X88" i="1"/>
  <c r="Y88" i="1"/>
  <c r="Z88" i="1"/>
  <c r="AA88" i="1"/>
  <c r="AB88" i="1"/>
  <c r="T89" i="1"/>
  <c r="U89" i="1"/>
  <c r="V89" i="1"/>
  <c r="W89" i="1"/>
  <c r="X89" i="1"/>
  <c r="Y89" i="1"/>
  <c r="Z89" i="1"/>
  <c r="AA89" i="1"/>
  <c r="AB89" i="1"/>
  <c r="T90" i="1"/>
  <c r="U90" i="1"/>
  <c r="V90" i="1"/>
  <c r="W90" i="1"/>
  <c r="X90" i="1"/>
  <c r="Y90" i="1"/>
  <c r="Z90" i="1"/>
  <c r="AA90" i="1"/>
  <c r="AB90" i="1"/>
  <c r="T91" i="1"/>
  <c r="U91" i="1"/>
  <c r="V91" i="1"/>
  <c r="W91" i="1"/>
  <c r="X91" i="1"/>
  <c r="Y91" i="1"/>
  <c r="Z91" i="1"/>
  <c r="AA91" i="1"/>
  <c r="AB91" i="1"/>
  <c r="T92" i="1"/>
  <c r="U92" i="1"/>
  <c r="V92" i="1"/>
  <c r="W92" i="1"/>
  <c r="X92" i="1"/>
  <c r="Y92" i="1"/>
  <c r="Z92" i="1"/>
  <c r="AA92" i="1"/>
  <c r="AB92" i="1"/>
  <c r="T93" i="1"/>
  <c r="U93" i="1"/>
  <c r="V93" i="1"/>
  <c r="W93" i="1"/>
  <c r="X93" i="1"/>
  <c r="Y93" i="1"/>
  <c r="Z93" i="1"/>
  <c r="AA93" i="1"/>
  <c r="AB93" i="1"/>
  <c r="T94" i="1"/>
  <c r="U94" i="1"/>
  <c r="V94" i="1"/>
  <c r="W94" i="1"/>
  <c r="X94" i="1"/>
  <c r="Y94" i="1"/>
  <c r="Z94" i="1"/>
  <c r="AA94" i="1"/>
  <c r="AB94" i="1"/>
  <c r="T95" i="1"/>
  <c r="U95" i="1"/>
  <c r="V95" i="1"/>
  <c r="W95" i="1"/>
  <c r="X95" i="1"/>
  <c r="Y95" i="1"/>
  <c r="Z95" i="1"/>
  <c r="AA95" i="1"/>
  <c r="AB95" i="1"/>
  <c r="T96" i="1"/>
  <c r="U96" i="1"/>
  <c r="V96" i="1"/>
  <c r="W96" i="1"/>
  <c r="X96" i="1"/>
  <c r="Y96" i="1"/>
  <c r="Z96" i="1"/>
  <c r="AA96" i="1"/>
  <c r="AB96" i="1"/>
  <c r="T97" i="1"/>
  <c r="U97" i="1"/>
  <c r="V97" i="1"/>
  <c r="W97" i="1"/>
  <c r="X97" i="1"/>
  <c r="Y97" i="1"/>
  <c r="Z97" i="1"/>
  <c r="AA97" i="1"/>
  <c r="AB97" i="1"/>
  <c r="T98" i="1"/>
  <c r="U98" i="1"/>
  <c r="V98" i="1"/>
  <c r="W98" i="1"/>
  <c r="X98" i="1"/>
  <c r="Y98" i="1"/>
  <c r="Z98" i="1"/>
  <c r="AA98" i="1"/>
  <c r="AB98" i="1"/>
  <c r="T99" i="1"/>
  <c r="U99" i="1"/>
  <c r="V99" i="1"/>
  <c r="W99" i="1"/>
  <c r="X99" i="1"/>
  <c r="Y99" i="1"/>
  <c r="Z99" i="1"/>
  <c r="AA99" i="1"/>
  <c r="AB99" i="1"/>
  <c r="T100" i="1"/>
  <c r="U100" i="1"/>
  <c r="V100" i="1"/>
  <c r="W100" i="1"/>
  <c r="X100" i="1"/>
  <c r="Y100" i="1"/>
  <c r="Z100" i="1"/>
  <c r="AA100" i="1"/>
  <c r="AB100" i="1"/>
  <c r="T101" i="1"/>
  <c r="U101" i="1"/>
  <c r="V101" i="1"/>
  <c r="W101" i="1"/>
  <c r="X101" i="1"/>
  <c r="Y101" i="1"/>
  <c r="Z101" i="1"/>
  <c r="AA101" i="1"/>
  <c r="AB101" i="1"/>
  <c r="T102" i="1"/>
  <c r="U102" i="1"/>
  <c r="V102" i="1"/>
  <c r="W102" i="1"/>
  <c r="X102" i="1"/>
  <c r="Y102" i="1"/>
  <c r="Z102" i="1"/>
  <c r="AA102" i="1"/>
  <c r="AB102" i="1"/>
  <c r="T103" i="1"/>
  <c r="U103" i="1"/>
  <c r="V103" i="1"/>
  <c r="W103" i="1"/>
  <c r="X103" i="1"/>
  <c r="Y103" i="1"/>
  <c r="Z103" i="1"/>
  <c r="AA103" i="1"/>
  <c r="AB103" i="1"/>
  <c r="T104" i="1"/>
  <c r="U104" i="1"/>
  <c r="V104" i="1"/>
  <c r="W104" i="1"/>
  <c r="X104" i="1"/>
  <c r="Y104" i="1"/>
  <c r="Z104" i="1"/>
  <c r="AA104" i="1"/>
  <c r="AB104" i="1"/>
  <c r="T105" i="1"/>
  <c r="U105" i="1"/>
  <c r="V105" i="1"/>
  <c r="W105" i="1"/>
  <c r="X105" i="1"/>
  <c r="Y105" i="1"/>
  <c r="Z105" i="1"/>
  <c r="AA105" i="1"/>
  <c r="AB105" i="1"/>
  <c r="T106" i="1"/>
  <c r="U106" i="1"/>
  <c r="V106" i="1"/>
  <c r="W106" i="1"/>
  <c r="X106" i="1"/>
  <c r="Y106" i="1"/>
  <c r="Z106" i="1"/>
  <c r="AA106" i="1"/>
  <c r="AB106" i="1"/>
  <c r="T107" i="1"/>
  <c r="U107" i="1"/>
  <c r="V107" i="1"/>
  <c r="W107" i="1"/>
  <c r="X107" i="1"/>
  <c r="Y107" i="1"/>
  <c r="Z107" i="1"/>
  <c r="AA107" i="1"/>
  <c r="AB107" i="1"/>
  <c r="T108" i="1"/>
  <c r="U108" i="1"/>
  <c r="V108" i="1"/>
  <c r="W108" i="1"/>
  <c r="X108" i="1"/>
  <c r="Y108" i="1"/>
  <c r="Z108" i="1"/>
  <c r="AA108" i="1"/>
  <c r="AB108" i="1"/>
  <c r="T109" i="1"/>
  <c r="U109" i="1"/>
  <c r="V109" i="1"/>
  <c r="W109" i="1"/>
  <c r="X109" i="1"/>
  <c r="Y109" i="1"/>
  <c r="Z109" i="1"/>
  <c r="AA109" i="1"/>
  <c r="AB109" i="1"/>
  <c r="T110" i="1"/>
  <c r="U110" i="1"/>
  <c r="V110" i="1"/>
  <c r="W110" i="1"/>
  <c r="X110" i="1"/>
  <c r="Y110" i="1"/>
  <c r="Z110" i="1"/>
  <c r="AA110" i="1"/>
  <c r="AB110" i="1"/>
  <c r="T111" i="1"/>
  <c r="U111" i="1"/>
  <c r="V111" i="1"/>
  <c r="W111" i="1"/>
  <c r="X111" i="1"/>
  <c r="Y111" i="1"/>
  <c r="Z111" i="1"/>
  <c r="AA111" i="1"/>
  <c r="AB111" i="1"/>
  <c r="T112" i="1"/>
  <c r="U112" i="1"/>
  <c r="V112" i="1"/>
  <c r="W112" i="1"/>
  <c r="X112" i="1"/>
  <c r="Y112" i="1"/>
  <c r="Z112" i="1"/>
  <c r="AA112" i="1"/>
  <c r="AB112" i="1"/>
  <c r="T113" i="1"/>
  <c r="U113" i="1"/>
  <c r="V113" i="1"/>
  <c r="W113" i="1"/>
  <c r="X113" i="1"/>
  <c r="Y113" i="1"/>
  <c r="Z113" i="1"/>
  <c r="AA113" i="1"/>
  <c r="AB113" i="1"/>
  <c r="T114" i="1"/>
  <c r="U114" i="1"/>
  <c r="V114" i="1"/>
  <c r="W114" i="1"/>
  <c r="X114" i="1"/>
  <c r="Y114" i="1"/>
  <c r="Z114" i="1"/>
  <c r="AA114" i="1"/>
  <c r="AB114" i="1"/>
  <c r="T115" i="1"/>
  <c r="U115" i="1"/>
  <c r="V115" i="1"/>
  <c r="W115" i="1"/>
  <c r="X115" i="1"/>
  <c r="Y115" i="1"/>
  <c r="Z115" i="1"/>
  <c r="AA115" i="1"/>
  <c r="AB115" i="1"/>
  <c r="T116" i="1"/>
  <c r="U116" i="1"/>
  <c r="V116" i="1"/>
  <c r="W116" i="1"/>
  <c r="X116" i="1"/>
  <c r="Y116" i="1"/>
  <c r="Z116" i="1"/>
  <c r="AA116" i="1"/>
  <c r="AB116" i="1"/>
  <c r="T117" i="1"/>
  <c r="U117" i="1"/>
  <c r="V117" i="1"/>
  <c r="W117" i="1"/>
  <c r="X117" i="1"/>
  <c r="Y117" i="1"/>
  <c r="Z117" i="1"/>
  <c r="AA117" i="1"/>
  <c r="AB117" i="1"/>
  <c r="T118" i="1"/>
  <c r="U118" i="1"/>
  <c r="V118" i="1"/>
  <c r="W118" i="1"/>
  <c r="X118" i="1"/>
  <c r="Y118" i="1"/>
  <c r="Z118" i="1"/>
  <c r="AA118" i="1"/>
  <c r="AB118" i="1"/>
  <c r="T119" i="1"/>
  <c r="U119" i="1"/>
  <c r="V119" i="1"/>
  <c r="W119" i="1"/>
  <c r="X119" i="1"/>
  <c r="Y119" i="1"/>
  <c r="Z119" i="1"/>
  <c r="AA119" i="1"/>
  <c r="AB119" i="1"/>
  <c r="T120" i="1"/>
  <c r="U120" i="1"/>
  <c r="V120" i="1"/>
  <c r="W120" i="1"/>
  <c r="X120" i="1"/>
  <c r="Y120" i="1"/>
  <c r="Z120" i="1"/>
  <c r="AA120" i="1"/>
  <c r="AB120" i="1"/>
  <c r="T121" i="1"/>
  <c r="U121" i="1"/>
  <c r="V121" i="1"/>
  <c r="W121" i="1"/>
  <c r="X121" i="1"/>
  <c r="Y121" i="1"/>
  <c r="Z121" i="1"/>
  <c r="AA121" i="1"/>
  <c r="AB121" i="1"/>
  <c r="T122" i="1"/>
  <c r="U122" i="1"/>
  <c r="V122" i="1"/>
  <c r="W122" i="1"/>
  <c r="X122" i="1"/>
  <c r="Y122" i="1"/>
  <c r="Z122" i="1"/>
  <c r="AA122" i="1"/>
  <c r="AB122" i="1"/>
  <c r="T123" i="1"/>
  <c r="U123" i="1"/>
  <c r="V123" i="1"/>
  <c r="W123" i="1"/>
  <c r="X123" i="1"/>
  <c r="Y123" i="1"/>
  <c r="Z123" i="1"/>
  <c r="AA123" i="1"/>
  <c r="AB123" i="1"/>
  <c r="T124" i="1"/>
  <c r="U124" i="1"/>
  <c r="V124" i="1"/>
  <c r="W124" i="1"/>
  <c r="X124" i="1"/>
  <c r="Y124" i="1"/>
  <c r="Z124" i="1"/>
  <c r="AA124" i="1"/>
  <c r="AB124" i="1"/>
  <c r="T125" i="1"/>
  <c r="U125" i="1"/>
  <c r="V125" i="1"/>
  <c r="W125" i="1"/>
  <c r="X125" i="1"/>
  <c r="Y125" i="1"/>
  <c r="Z125" i="1"/>
  <c r="AA125" i="1"/>
  <c r="AB125" i="1"/>
  <c r="T126" i="1"/>
  <c r="U126" i="1"/>
  <c r="V126" i="1"/>
  <c r="W126" i="1"/>
  <c r="X126" i="1"/>
  <c r="Y126" i="1"/>
  <c r="Z126" i="1"/>
  <c r="AA126" i="1"/>
  <c r="AB126" i="1"/>
  <c r="T127" i="1"/>
  <c r="U127" i="1"/>
  <c r="V127" i="1"/>
  <c r="W127" i="1"/>
  <c r="X127" i="1"/>
  <c r="Y127" i="1"/>
  <c r="Z127" i="1"/>
  <c r="AA127" i="1"/>
  <c r="AB127" i="1"/>
  <c r="T128" i="1"/>
  <c r="U128" i="1"/>
  <c r="V128" i="1"/>
  <c r="W128" i="1"/>
  <c r="X128" i="1"/>
  <c r="Y128" i="1"/>
  <c r="Z128" i="1"/>
  <c r="AA128" i="1"/>
  <c r="AB128" i="1"/>
  <c r="T129" i="1"/>
  <c r="U129" i="1"/>
  <c r="V129" i="1"/>
  <c r="W129" i="1"/>
  <c r="X129" i="1"/>
  <c r="Y129" i="1"/>
  <c r="Z129" i="1"/>
  <c r="AA129" i="1"/>
  <c r="AB129" i="1"/>
  <c r="T130" i="1"/>
  <c r="U130" i="1"/>
  <c r="V130" i="1"/>
  <c r="W130" i="1"/>
  <c r="X130" i="1"/>
  <c r="Y130" i="1"/>
  <c r="Z130" i="1"/>
  <c r="AA130" i="1"/>
  <c r="AB130" i="1"/>
  <c r="T131" i="1"/>
  <c r="U131" i="1"/>
  <c r="V131" i="1"/>
  <c r="W131" i="1"/>
  <c r="X131" i="1"/>
  <c r="Y131" i="1"/>
  <c r="Z131" i="1"/>
  <c r="AA131" i="1"/>
  <c r="AB131" i="1"/>
  <c r="T132" i="1"/>
  <c r="U132" i="1"/>
  <c r="V132" i="1"/>
  <c r="W132" i="1"/>
  <c r="X132" i="1"/>
  <c r="Y132" i="1"/>
  <c r="Z132" i="1"/>
  <c r="AA132" i="1"/>
  <c r="AB132" i="1"/>
  <c r="T133" i="1"/>
  <c r="U133" i="1"/>
  <c r="V133" i="1"/>
  <c r="W133" i="1"/>
  <c r="X133" i="1"/>
  <c r="Y133" i="1"/>
  <c r="Z133" i="1"/>
  <c r="AA133" i="1"/>
  <c r="AB133" i="1"/>
  <c r="T134" i="1"/>
  <c r="U134" i="1"/>
  <c r="V134" i="1"/>
  <c r="W134" i="1"/>
  <c r="X134" i="1"/>
  <c r="Y134" i="1"/>
  <c r="Z134" i="1"/>
  <c r="AA134" i="1"/>
  <c r="AB134" i="1"/>
  <c r="T135" i="1"/>
  <c r="U135" i="1"/>
  <c r="V135" i="1"/>
  <c r="W135" i="1"/>
  <c r="X135" i="1"/>
  <c r="Y135" i="1"/>
  <c r="Z135" i="1"/>
  <c r="AA135" i="1"/>
  <c r="AB135" i="1"/>
  <c r="T136" i="1"/>
  <c r="U136" i="1"/>
  <c r="V136" i="1"/>
  <c r="W136" i="1"/>
  <c r="X136" i="1"/>
  <c r="Y136" i="1"/>
  <c r="Z136" i="1"/>
  <c r="AA136" i="1"/>
  <c r="AB136" i="1"/>
  <c r="T137" i="1"/>
  <c r="U137" i="1"/>
  <c r="V137" i="1"/>
  <c r="W137" i="1"/>
  <c r="X137" i="1"/>
  <c r="Y137" i="1"/>
  <c r="Z137" i="1"/>
  <c r="AA137" i="1"/>
  <c r="AB137" i="1"/>
  <c r="T138" i="1"/>
  <c r="U138" i="1"/>
  <c r="V138" i="1"/>
  <c r="W138" i="1"/>
  <c r="X138" i="1"/>
  <c r="Y138" i="1"/>
  <c r="Z138" i="1"/>
  <c r="AA138" i="1"/>
  <c r="AB138" i="1"/>
  <c r="T139" i="1"/>
  <c r="U139" i="1"/>
  <c r="V139" i="1"/>
  <c r="W139" i="1"/>
  <c r="X139" i="1"/>
  <c r="Y139" i="1"/>
  <c r="Z139" i="1"/>
  <c r="AA139" i="1"/>
  <c r="AB139" i="1"/>
  <c r="T140" i="1"/>
  <c r="U140" i="1"/>
  <c r="V140" i="1"/>
  <c r="W140" i="1"/>
  <c r="X140" i="1"/>
  <c r="Y140" i="1"/>
  <c r="Z140" i="1"/>
  <c r="AA140" i="1"/>
  <c r="AB140" i="1"/>
  <c r="T141" i="1"/>
  <c r="U141" i="1"/>
  <c r="V141" i="1"/>
  <c r="W141" i="1"/>
  <c r="X141" i="1"/>
  <c r="Y141" i="1"/>
  <c r="Z141" i="1"/>
  <c r="AA141" i="1"/>
  <c r="AB141" i="1"/>
  <c r="T142" i="1"/>
  <c r="U142" i="1"/>
  <c r="V142" i="1"/>
  <c r="W142" i="1"/>
  <c r="X142" i="1"/>
  <c r="Y142" i="1"/>
  <c r="Z142" i="1"/>
  <c r="AA142" i="1"/>
  <c r="AB142" i="1"/>
  <c r="T143" i="1"/>
  <c r="U143" i="1"/>
  <c r="V143" i="1"/>
  <c r="W143" i="1"/>
  <c r="X143" i="1"/>
  <c r="Y143" i="1"/>
  <c r="Z143" i="1"/>
  <c r="AA143" i="1"/>
  <c r="AB143" i="1"/>
  <c r="T144" i="1"/>
  <c r="U144" i="1"/>
  <c r="V144" i="1"/>
  <c r="W144" i="1"/>
  <c r="X144" i="1"/>
  <c r="Y144" i="1"/>
  <c r="Z144" i="1"/>
  <c r="AA144" i="1"/>
  <c r="AB144" i="1"/>
  <c r="T145" i="1"/>
  <c r="U145" i="1"/>
  <c r="V145" i="1"/>
  <c r="W145" i="1"/>
  <c r="X145" i="1"/>
  <c r="Y145" i="1"/>
  <c r="Z145" i="1"/>
  <c r="AA145" i="1"/>
  <c r="AB145" i="1"/>
  <c r="T146" i="1"/>
  <c r="U146" i="1"/>
  <c r="V146" i="1"/>
  <c r="W146" i="1"/>
  <c r="X146" i="1"/>
  <c r="Y146" i="1"/>
  <c r="Z146" i="1"/>
  <c r="AA146" i="1"/>
  <c r="AB146" i="1"/>
  <c r="T147" i="1"/>
  <c r="U147" i="1"/>
  <c r="V147" i="1"/>
  <c r="W147" i="1"/>
  <c r="X147" i="1"/>
  <c r="Y147" i="1"/>
  <c r="Z147" i="1"/>
  <c r="AA147" i="1"/>
  <c r="AB147" i="1"/>
  <c r="T148" i="1"/>
  <c r="U148" i="1"/>
  <c r="V148" i="1"/>
  <c r="W148" i="1"/>
  <c r="X148" i="1"/>
  <c r="Y148" i="1"/>
  <c r="Z148" i="1"/>
  <c r="AA148" i="1"/>
  <c r="AB148" i="1"/>
  <c r="T149" i="1"/>
  <c r="U149" i="1"/>
  <c r="V149" i="1"/>
  <c r="W149" i="1"/>
  <c r="X149" i="1"/>
  <c r="Y149" i="1"/>
  <c r="Z149" i="1"/>
  <c r="AA149" i="1"/>
  <c r="AB149" i="1"/>
  <c r="T150" i="1"/>
  <c r="U150" i="1"/>
  <c r="V150" i="1"/>
  <c r="W150" i="1"/>
  <c r="X150" i="1"/>
  <c r="Y150" i="1"/>
  <c r="Z150" i="1"/>
  <c r="AA150" i="1"/>
  <c r="AB150" i="1"/>
  <c r="T151" i="1"/>
  <c r="U151" i="1"/>
  <c r="V151" i="1"/>
  <c r="W151" i="1"/>
  <c r="X151" i="1"/>
  <c r="Y151" i="1"/>
  <c r="Z151" i="1"/>
  <c r="AA151" i="1"/>
  <c r="AB151" i="1"/>
  <c r="T152" i="1"/>
  <c r="U152" i="1"/>
  <c r="V152" i="1"/>
  <c r="W152" i="1"/>
  <c r="X152" i="1"/>
  <c r="Y152" i="1"/>
  <c r="Z152" i="1"/>
  <c r="AA152" i="1"/>
  <c r="AB152" i="1"/>
  <c r="T153" i="1"/>
  <c r="U153" i="1"/>
  <c r="V153" i="1"/>
  <c r="W153" i="1"/>
  <c r="X153" i="1"/>
  <c r="Y153" i="1"/>
  <c r="Z153" i="1"/>
  <c r="AA153" i="1"/>
  <c r="AB153" i="1"/>
  <c r="T154" i="1"/>
  <c r="U154" i="1"/>
  <c r="V154" i="1"/>
  <c r="W154" i="1"/>
  <c r="X154" i="1"/>
  <c r="Y154" i="1"/>
  <c r="Z154" i="1"/>
  <c r="AA154" i="1"/>
  <c r="AB154" i="1"/>
  <c r="T155" i="1"/>
  <c r="U155" i="1"/>
  <c r="V155" i="1"/>
  <c r="W155" i="1"/>
  <c r="X155" i="1"/>
  <c r="Y155" i="1"/>
  <c r="Z155" i="1"/>
  <c r="AA155" i="1"/>
  <c r="AB155" i="1"/>
  <c r="T156" i="1"/>
  <c r="U156" i="1"/>
  <c r="V156" i="1"/>
  <c r="W156" i="1"/>
  <c r="X156" i="1"/>
  <c r="Y156" i="1"/>
  <c r="Z156" i="1"/>
  <c r="AA156" i="1"/>
  <c r="AB156" i="1"/>
  <c r="T157" i="1"/>
  <c r="U157" i="1"/>
  <c r="V157" i="1"/>
  <c r="W157" i="1"/>
  <c r="X157" i="1"/>
  <c r="Y157" i="1"/>
  <c r="Z157" i="1"/>
  <c r="AA157" i="1"/>
  <c r="AB157" i="1"/>
  <c r="T158" i="1"/>
  <c r="U158" i="1"/>
  <c r="V158" i="1"/>
  <c r="W158" i="1"/>
  <c r="X158" i="1"/>
  <c r="Y158" i="1"/>
  <c r="Z158" i="1"/>
  <c r="AA158" i="1"/>
  <c r="AB158" i="1"/>
  <c r="T159" i="1"/>
  <c r="U159" i="1"/>
  <c r="V159" i="1"/>
  <c r="W159" i="1"/>
  <c r="X159" i="1"/>
  <c r="Y159" i="1"/>
  <c r="Z159" i="1"/>
  <c r="AA159" i="1"/>
  <c r="AB159" i="1"/>
  <c r="T160" i="1"/>
  <c r="U160" i="1"/>
  <c r="V160" i="1"/>
  <c r="W160" i="1"/>
  <c r="X160" i="1"/>
  <c r="Y160" i="1"/>
  <c r="Z160" i="1"/>
  <c r="AA160" i="1"/>
  <c r="AB160" i="1"/>
  <c r="T161" i="1"/>
  <c r="U161" i="1"/>
  <c r="V161" i="1"/>
  <c r="W161" i="1"/>
  <c r="X161" i="1"/>
  <c r="Y161" i="1"/>
  <c r="Z161" i="1"/>
  <c r="AA161" i="1"/>
  <c r="AB161" i="1"/>
  <c r="T162" i="1"/>
  <c r="U162" i="1"/>
  <c r="V162" i="1"/>
  <c r="W162" i="1"/>
  <c r="X162" i="1"/>
  <c r="Y162" i="1"/>
  <c r="Z162" i="1"/>
  <c r="AA162" i="1"/>
  <c r="AB162" i="1"/>
  <c r="T163" i="1"/>
  <c r="U163" i="1"/>
  <c r="V163" i="1"/>
  <c r="W163" i="1"/>
  <c r="X163" i="1"/>
  <c r="Y163" i="1"/>
  <c r="Z163" i="1"/>
  <c r="AA163" i="1"/>
  <c r="AB163" i="1"/>
  <c r="T164" i="1"/>
  <c r="U164" i="1"/>
  <c r="V164" i="1"/>
  <c r="W164" i="1"/>
  <c r="X164" i="1"/>
  <c r="Y164" i="1"/>
  <c r="Z164" i="1"/>
  <c r="AA164" i="1"/>
  <c r="AB164" i="1"/>
  <c r="T165" i="1"/>
  <c r="U165" i="1"/>
  <c r="V165" i="1"/>
  <c r="W165" i="1"/>
  <c r="X165" i="1"/>
  <c r="Y165" i="1"/>
  <c r="Z165" i="1"/>
  <c r="AA165" i="1"/>
  <c r="AB165" i="1"/>
  <c r="T166" i="1"/>
  <c r="U166" i="1"/>
  <c r="V166" i="1"/>
  <c r="W166" i="1"/>
  <c r="X166" i="1"/>
  <c r="Y166" i="1"/>
  <c r="Z166" i="1"/>
  <c r="AA166" i="1"/>
  <c r="AB166" i="1"/>
  <c r="T167" i="1"/>
  <c r="U167" i="1"/>
  <c r="V167" i="1"/>
  <c r="W167" i="1"/>
  <c r="X167" i="1"/>
  <c r="Y167" i="1"/>
  <c r="Z167" i="1"/>
  <c r="AA167" i="1"/>
  <c r="AB167" i="1"/>
  <c r="T168" i="1"/>
  <c r="U168" i="1"/>
  <c r="V168" i="1"/>
  <c r="W168" i="1"/>
  <c r="X168" i="1"/>
  <c r="Y168" i="1"/>
  <c r="Z168" i="1"/>
  <c r="AA168" i="1"/>
  <c r="AB168" i="1"/>
  <c r="T169" i="1"/>
  <c r="U169" i="1"/>
  <c r="V169" i="1"/>
  <c r="W169" i="1"/>
  <c r="X169" i="1"/>
  <c r="Y169" i="1"/>
  <c r="Z169" i="1"/>
  <c r="AA169" i="1"/>
  <c r="AB169" i="1"/>
  <c r="T170" i="1"/>
  <c r="U170" i="1"/>
  <c r="V170" i="1"/>
  <c r="W170" i="1"/>
  <c r="X170" i="1"/>
  <c r="Y170" i="1"/>
  <c r="Z170" i="1"/>
  <c r="AA170" i="1"/>
  <c r="AB170" i="1"/>
  <c r="T171" i="1"/>
  <c r="U171" i="1"/>
  <c r="V171" i="1"/>
  <c r="W171" i="1"/>
  <c r="X171" i="1"/>
  <c r="Y171" i="1"/>
  <c r="Z171" i="1"/>
  <c r="AA171" i="1"/>
  <c r="AB171" i="1"/>
  <c r="T172" i="1"/>
  <c r="U172" i="1"/>
  <c r="V172" i="1"/>
  <c r="W172" i="1"/>
  <c r="X172" i="1"/>
  <c r="Y172" i="1"/>
  <c r="Z172" i="1"/>
  <c r="AA172" i="1"/>
  <c r="AB172" i="1"/>
  <c r="T173" i="1"/>
  <c r="U173" i="1"/>
  <c r="V173" i="1"/>
  <c r="W173" i="1"/>
  <c r="X173" i="1"/>
  <c r="Y173" i="1"/>
  <c r="Z173" i="1"/>
  <c r="AA173" i="1"/>
  <c r="AB173" i="1"/>
  <c r="T174" i="1"/>
  <c r="U174" i="1"/>
  <c r="V174" i="1"/>
  <c r="W174" i="1"/>
  <c r="X174" i="1"/>
  <c r="Y174" i="1"/>
  <c r="Z174" i="1"/>
  <c r="AA174" i="1"/>
  <c r="AB174" i="1"/>
  <c r="T175" i="1"/>
  <c r="U175" i="1"/>
  <c r="V175" i="1"/>
  <c r="W175" i="1"/>
  <c r="X175" i="1"/>
  <c r="Y175" i="1"/>
  <c r="Z175" i="1"/>
  <c r="AA175" i="1"/>
  <c r="AB175" i="1"/>
  <c r="T176" i="1"/>
  <c r="U176" i="1"/>
  <c r="V176" i="1"/>
  <c r="W176" i="1"/>
  <c r="X176" i="1"/>
  <c r="Y176" i="1"/>
  <c r="Z176" i="1"/>
  <c r="AA176" i="1"/>
  <c r="AB176" i="1"/>
  <c r="T177" i="1"/>
  <c r="U177" i="1"/>
  <c r="V177" i="1"/>
  <c r="W177" i="1"/>
  <c r="X177" i="1"/>
  <c r="Y177" i="1"/>
  <c r="Z177" i="1"/>
  <c r="AA177" i="1"/>
  <c r="AB177" i="1"/>
  <c r="T178" i="1"/>
  <c r="U178" i="1"/>
  <c r="V178" i="1"/>
  <c r="W178" i="1"/>
  <c r="X178" i="1"/>
  <c r="Y178" i="1"/>
  <c r="Z178" i="1"/>
  <c r="AA178" i="1"/>
  <c r="AB178" i="1"/>
  <c r="T179" i="1"/>
  <c r="U179" i="1"/>
  <c r="V179" i="1"/>
  <c r="W179" i="1"/>
  <c r="X179" i="1"/>
  <c r="Y179" i="1"/>
  <c r="Z179" i="1"/>
  <c r="AA179" i="1"/>
  <c r="AB179" i="1"/>
  <c r="T180" i="1"/>
  <c r="U180" i="1"/>
  <c r="V180" i="1"/>
  <c r="W180" i="1"/>
  <c r="X180" i="1"/>
  <c r="Y180" i="1"/>
  <c r="Z180" i="1"/>
  <c r="AA180" i="1"/>
  <c r="AB180" i="1"/>
  <c r="T181" i="1"/>
  <c r="U181" i="1"/>
  <c r="V181" i="1"/>
  <c r="W181" i="1"/>
  <c r="X181" i="1"/>
  <c r="Y181" i="1"/>
  <c r="Z181" i="1"/>
  <c r="AA181" i="1"/>
  <c r="AB181" i="1"/>
  <c r="T182" i="1"/>
  <c r="U182" i="1"/>
  <c r="V182" i="1"/>
  <c r="W182" i="1"/>
  <c r="X182" i="1"/>
  <c r="Y182" i="1"/>
  <c r="Z182" i="1"/>
  <c r="AA182" i="1"/>
  <c r="AB182" i="1"/>
  <c r="T183" i="1"/>
  <c r="U183" i="1"/>
  <c r="V183" i="1"/>
  <c r="W183" i="1"/>
  <c r="X183" i="1"/>
  <c r="Y183" i="1"/>
  <c r="Z183" i="1"/>
  <c r="AA183" i="1"/>
  <c r="AB183" i="1"/>
  <c r="T184" i="1"/>
  <c r="U184" i="1"/>
  <c r="V184" i="1"/>
  <c r="W184" i="1"/>
  <c r="X184" i="1"/>
  <c r="Y184" i="1"/>
  <c r="Z184" i="1"/>
  <c r="AA184" i="1"/>
  <c r="AB184" i="1"/>
  <c r="T185" i="1"/>
  <c r="U185" i="1"/>
  <c r="V185" i="1"/>
  <c r="W185" i="1"/>
  <c r="X185" i="1"/>
  <c r="Y185" i="1"/>
  <c r="Z185" i="1"/>
  <c r="AA185" i="1"/>
  <c r="AB185" i="1"/>
  <c r="T186" i="1"/>
  <c r="U186" i="1"/>
  <c r="V186" i="1"/>
  <c r="W186" i="1"/>
  <c r="X186" i="1"/>
  <c r="Y186" i="1"/>
  <c r="Z186" i="1"/>
  <c r="AA186" i="1"/>
  <c r="AB186" i="1"/>
  <c r="T187" i="1"/>
  <c r="U187" i="1"/>
  <c r="V187" i="1"/>
  <c r="W187" i="1"/>
  <c r="X187" i="1"/>
  <c r="Y187" i="1"/>
  <c r="Z187" i="1"/>
  <c r="AA187" i="1"/>
  <c r="AB187" i="1"/>
  <c r="T188" i="1"/>
  <c r="U188" i="1"/>
  <c r="V188" i="1"/>
  <c r="W188" i="1"/>
  <c r="X188" i="1"/>
  <c r="Y188" i="1"/>
  <c r="Z188" i="1"/>
  <c r="AA188" i="1"/>
  <c r="AB188" i="1"/>
  <c r="T189" i="1"/>
  <c r="U189" i="1"/>
  <c r="V189" i="1"/>
  <c r="W189" i="1"/>
  <c r="X189" i="1"/>
  <c r="Y189" i="1"/>
  <c r="Z189" i="1"/>
  <c r="AA189" i="1"/>
  <c r="AB189" i="1"/>
  <c r="T190" i="1"/>
  <c r="U190" i="1"/>
  <c r="V190" i="1"/>
  <c r="W190" i="1"/>
  <c r="X190" i="1"/>
  <c r="Y190" i="1"/>
  <c r="Z190" i="1"/>
  <c r="AA190" i="1"/>
  <c r="AB190" i="1"/>
  <c r="T191" i="1"/>
  <c r="U191" i="1"/>
  <c r="V191" i="1"/>
  <c r="W191" i="1"/>
  <c r="X191" i="1"/>
  <c r="Y191" i="1"/>
  <c r="Z191" i="1"/>
  <c r="AA191" i="1"/>
  <c r="AB191" i="1"/>
  <c r="T192" i="1"/>
  <c r="U192" i="1"/>
  <c r="V192" i="1"/>
  <c r="W192" i="1"/>
  <c r="X192" i="1"/>
  <c r="Y192" i="1"/>
  <c r="Z192" i="1"/>
  <c r="AA192" i="1"/>
  <c r="AB192" i="1"/>
  <c r="T193" i="1"/>
  <c r="U193" i="1"/>
  <c r="V193" i="1"/>
  <c r="W193" i="1"/>
  <c r="X193" i="1"/>
  <c r="Y193" i="1"/>
  <c r="Z193" i="1"/>
  <c r="AA193" i="1"/>
  <c r="AB193" i="1"/>
  <c r="T194" i="1"/>
  <c r="U194" i="1"/>
  <c r="V194" i="1"/>
  <c r="W194" i="1"/>
  <c r="X194" i="1"/>
  <c r="Y194" i="1"/>
  <c r="Z194" i="1"/>
  <c r="AA194" i="1"/>
  <c r="AB194" i="1"/>
  <c r="T195" i="1"/>
  <c r="U195" i="1"/>
  <c r="V195" i="1"/>
  <c r="W195" i="1"/>
  <c r="X195" i="1"/>
  <c r="Y195" i="1"/>
  <c r="Z195" i="1"/>
  <c r="AA195" i="1"/>
  <c r="AB195" i="1"/>
  <c r="T196" i="1"/>
  <c r="U196" i="1"/>
  <c r="V196" i="1"/>
  <c r="W196" i="1"/>
  <c r="X196" i="1"/>
  <c r="Y196" i="1"/>
  <c r="Z196" i="1"/>
  <c r="AA196" i="1"/>
  <c r="AB196" i="1"/>
  <c r="T197" i="1"/>
  <c r="U197" i="1"/>
  <c r="V197" i="1"/>
  <c r="W197" i="1"/>
  <c r="X197" i="1"/>
  <c r="Y197" i="1"/>
  <c r="Z197" i="1"/>
  <c r="AA197" i="1"/>
  <c r="AB197" i="1"/>
  <c r="T198" i="1"/>
  <c r="U198" i="1"/>
  <c r="V198" i="1"/>
  <c r="W198" i="1"/>
  <c r="X198" i="1"/>
  <c r="Y198" i="1"/>
  <c r="Z198" i="1"/>
  <c r="AA198" i="1"/>
  <c r="AB198" i="1"/>
  <c r="T199" i="1"/>
  <c r="U199" i="1"/>
  <c r="V199" i="1"/>
  <c r="W199" i="1"/>
  <c r="X199" i="1"/>
  <c r="Y199" i="1"/>
  <c r="Z199" i="1"/>
  <c r="AA199" i="1"/>
  <c r="AB199" i="1"/>
  <c r="T200" i="1"/>
  <c r="U200" i="1"/>
  <c r="V200" i="1"/>
  <c r="W200" i="1"/>
  <c r="X200" i="1"/>
  <c r="Y200" i="1"/>
  <c r="Z200" i="1"/>
  <c r="AA200" i="1"/>
  <c r="AB200" i="1"/>
  <c r="T201" i="1"/>
  <c r="U201" i="1"/>
  <c r="V201" i="1"/>
  <c r="W201" i="1"/>
  <c r="X201" i="1"/>
  <c r="Y201" i="1"/>
  <c r="Z201" i="1"/>
  <c r="AA201" i="1"/>
  <c r="AB201" i="1"/>
  <c r="T202" i="1"/>
  <c r="U202" i="1"/>
  <c r="V202" i="1"/>
  <c r="W202" i="1"/>
  <c r="X202" i="1"/>
  <c r="Y202" i="1"/>
  <c r="Z202" i="1"/>
  <c r="AA202" i="1"/>
  <c r="AB202" i="1"/>
  <c r="T203" i="1"/>
  <c r="U203" i="1"/>
  <c r="V203" i="1"/>
  <c r="W203" i="1"/>
  <c r="X203" i="1"/>
  <c r="Y203" i="1"/>
  <c r="Z203" i="1"/>
  <c r="AA203" i="1"/>
  <c r="AB203" i="1"/>
  <c r="T204" i="1"/>
  <c r="U204" i="1"/>
  <c r="V204" i="1"/>
  <c r="W204" i="1"/>
  <c r="X204" i="1"/>
  <c r="Y204" i="1"/>
  <c r="Z204" i="1"/>
  <c r="AA204" i="1"/>
  <c r="AB204" i="1"/>
  <c r="T205" i="1"/>
  <c r="U205" i="1"/>
  <c r="V205" i="1"/>
  <c r="W205" i="1"/>
  <c r="X205" i="1"/>
  <c r="Y205" i="1"/>
  <c r="Z205" i="1"/>
  <c r="AA205" i="1"/>
  <c r="AB205" i="1"/>
  <c r="T206" i="1"/>
  <c r="U206" i="1"/>
  <c r="V206" i="1"/>
  <c r="W206" i="1"/>
  <c r="X206" i="1"/>
  <c r="Y206" i="1"/>
  <c r="Z206" i="1"/>
  <c r="AA206" i="1"/>
  <c r="AB206" i="1"/>
  <c r="T207" i="1"/>
  <c r="U207" i="1"/>
  <c r="V207" i="1"/>
  <c r="W207" i="1"/>
  <c r="X207" i="1"/>
  <c r="Y207" i="1"/>
  <c r="Z207" i="1"/>
  <c r="AA207" i="1"/>
  <c r="AB207" i="1"/>
  <c r="T208" i="1"/>
  <c r="U208" i="1"/>
  <c r="V208" i="1"/>
  <c r="W208" i="1"/>
  <c r="X208" i="1"/>
  <c r="Y208" i="1"/>
  <c r="Z208" i="1"/>
  <c r="AA208" i="1"/>
  <c r="AB208" i="1"/>
  <c r="T209" i="1"/>
  <c r="U209" i="1"/>
  <c r="V209" i="1"/>
  <c r="W209" i="1"/>
  <c r="X209" i="1"/>
  <c r="Y209" i="1"/>
  <c r="Z209" i="1"/>
  <c r="AA209" i="1"/>
  <c r="AB209" i="1"/>
  <c r="T210" i="1"/>
  <c r="U210" i="1"/>
  <c r="V210" i="1"/>
  <c r="W210" i="1"/>
  <c r="X210" i="1"/>
  <c r="Y210" i="1"/>
  <c r="Z210" i="1"/>
  <c r="AA210" i="1"/>
  <c r="AB210" i="1"/>
  <c r="T211" i="1"/>
  <c r="U211" i="1"/>
  <c r="V211" i="1"/>
  <c r="W211" i="1"/>
  <c r="X211" i="1"/>
  <c r="Y211" i="1"/>
  <c r="Z211" i="1"/>
  <c r="AA211" i="1"/>
  <c r="AB211" i="1"/>
  <c r="T212" i="1"/>
  <c r="U212" i="1"/>
  <c r="V212" i="1"/>
  <c r="W212" i="1"/>
  <c r="X212" i="1"/>
  <c r="Y212" i="1"/>
  <c r="Z212" i="1"/>
  <c r="AA212" i="1"/>
  <c r="AB212" i="1"/>
  <c r="T213" i="1"/>
  <c r="U213" i="1"/>
  <c r="V213" i="1"/>
  <c r="W213" i="1"/>
  <c r="X213" i="1"/>
  <c r="Y213" i="1"/>
  <c r="Z213" i="1"/>
  <c r="AA213" i="1"/>
  <c r="AB213" i="1"/>
  <c r="T214" i="1"/>
  <c r="U214" i="1"/>
  <c r="V214" i="1"/>
  <c r="W214" i="1"/>
  <c r="X214" i="1"/>
  <c r="Y214" i="1"/>
  <c r="Z214" i="1"/>
  <c r="AA214" i="1"/>
  <c r="AB214" i="1"/>
  <c r="T215" i="1"/>
  <c r="U215" i="1"/>
  <c r="V215" i="1"/>
  <c r="W215" i="1"/>
  <c r="X215" i="1"/>
  <c r="Y215" i="1"/>
  <c r="Z215" i="1"/>
  <c r="AA215" i="1"/>
  <c r="AB215" i="1"/>
  <c r="T216" i="1"/>
  <c r="U216" i="1"/>
  <c r="V216" i="1"/>
  <c r="W216" i="1"/>
  <c r="X216" i="1"/>
  <c r="Y216" i="1"/>
  <c r="Z216" i="1"/>
  <c r="AA216" i="1"/>
  <c r="AB216" i="1"/>
  <c r="T217" i="1"/>
  <c r="U217" i="1"/>
  <c r="V217" i="1"/>
  <c r="W217" i="1"/>
  <c r="X217" i="1"/>
  <c r="Y217" i="1"/>
  <c r="Z217" i="1"/>
  <c r="AA217" i="1"/>
  <c r="AB217" i="1"/>
  <c r="T218" i="1"/>
  <c r="U218" i="1"/>
  <c r="V218" i="1"/>
  <c r="W218" i="1"/>
  <c r="X218" i="1"/>
  <c r="Y218" i="1"/>
  <c r="Z218" i="1"/>
  <c r="AA218" i="1"/>
  <c r="AB218" i="1"/>
  <c r="T219" i="1"/>
  <c r="U219" i="1"/>
  <c r="V219" i="1"/>
  <c r="W219" i="1"/>
  <c r="X219" i="1"/>
  <c r="Y219" i="1"/>
  <c r="Z219" i="1"/>
  <c r="AA219" i="1"/>
  <c r="AB219" i="1"/>
  <c r="T220" i="1"/>
  <c r="U220" i="1"/>
  <c r="V220" i="1"/>
  <c r="W220" i="1"/>
  <c r="X220" i="1"/>
  <c r="Y220" i="1"/>
  <c r="Z220" i="1"/>
  <c r="AA220" i="1"/>
  <c r="AB220" i="1"/>
  <c r="T221" i="1"/>
  <c r="U221" i="1"/>
  <c r="V221" i="1"/>
  <c r="W221" i="1"/>
  <c r="X221" i="1"/>
  <c r="Y221" i="1"/>
  <c r="Z221" i="1"/>
  <c r="AA221" i="1"/>
  <c r="AB221" i="1"/>
  <c r="T222" i="1"/>
  <c r="U222" i="1"/>
  <c r="V222" i="1"/>
  <c r="W222" i="1"/>
  <c r="X222" i="1"/>
  <c r="Y222" i="1"/>
  <c r="Z222" i="1"/>
  <c r="AA222" i="1"/>
  <c r="AB222" i="1"/>
  <c r="T223" i="1"/>
  <c r="U223" i="1"/>
  <c r="V223" i="1"/>
  <c r="W223" i="1"/>
  <c r="X223" i="1"/>
  <c r="Y223" i="1"/>
  <c r="Z223" i="1"/>
  <c r="AA223" i="1"/>
  <c r="AB223" i="1"/>
  <c r="T224" i="1"/>
  <c r="U224" i="1"/>
  <c r="V224" i="1"/>
  <c r="W224" i="1"/>
  <c r="X224" i="1"/>
  <c r="Y224" i="1"/>
  <c r="Z224" i="1"/>
  <c r="AA224" i="1"/>
  <c r="AB224" i="1"/>
  <c r="T225" i="1"/>
  <c r="U225" i="1"/>
  <c r="V225" i="1"/>
  <c r="W225" i="1"/>
  <c r="X225" i="1"/>
  <c r="Y225" i="1"/>
  <c r="Z225" i="1"/>
  <c r="AA225" i="1"/>
  <c r="AB225" i="1"/>
  <c r="T226" i="1"/>
  <c r="U226" i="1"/>
  <c r="V226" i="1"/>
  <c r="W226" i="1"/>
  <c r="X226" i="1"/>
  <c r="Y226" i="1"/>
  <c r="Z226" i="1"/>
  <c r="AA226" i="1"/>
  <c r="AB226" i="1"/>
  <c r="T227" i="1"/>
  <c r="U227" i="1"/>
  <c r="V227" i="1"/>
  <c r="W227" i="1"/>
  <c r="X227" i="1"/>
  <c r="Y227" i="1"/>
  <c r="Z227" i="1"/>
  <c r="AA227" i="1"/>
  <c r="AB227" i="1"/>
  <c r="T228" i="1"/>
  <c r="U228" i="1"/>
  <c r="V228" i="1"/>
  <c r="W228" i="1"/>
  <c r="X228" i="1"/>
  <c r="Y228" i="1"/>
  <c r="Z228" i="1"/>
  <c r="AA228" i="1"/>
  <c r="AB228" i="1"/>
  <c r="T229" i="1"/>
  <c r="U229" i="1"/>
  <c r="V229" i="1"/>
  <c r="W229" i="1"/>
  <c r="X229" i="1"/>
  <c r="Y229" i="1"/>
  <c r="Z229" i="1"/>
  <c r="AA229" i="1"/>
  <c r="AB229" i="1"/>
  <c r="T230" i="1"/>
  <c r="U230" i="1"/>
  <c r="V230" i="1"/>
  <c r="W230" i="1"/>
  <c r="X230" i="1"/>
  <c r="Y230" i="1"/>
  <c r="Z230" i="1"/>
  <c r="AA230" i="1"/>
  <c r="AB230" i="1"/>
  <c r="T231" i="1"/>
  <c r="U231" i="1"/>
  <c r="V231" i="1"/>
  <c r="W231" i="1"/>
  <c r="X231" i="1"/>
  <c r="Y231" i="1"/>
  <c r="Z231" i="1"/>
  <c r="AA231" i="1"/>
  <c r="AB231" i="1"/>
  <c r="T232" i="1"/>
  <c r="U232" i="1"/>
  <c r="V232" i="1"/>
  <c r="W232" i="1"/>
  <c r="X232" i="1"/>
  <c r="Y232" i="1"/>
  <c r="Z232" i="1"/>
  <c r="AA232" i="1"/>
  <c r="AB232" i="1"/>
  <c r="T233" i="1"/>
  <c r="U233" i="1"/>
  <c r="V233" i="1"/>
  <c r="W233" i="1"/>
  <c r="X233" i="1"/>
  <c r="Y233" i="1"/>
  <c r="Z233" i="1"/>
  <c r="AA233" i="1"/>
  <c r="AB233" i="1"/>
  <c r="T234" i="1"/>
  <c r="U234" i="1"/>
  <c r="V234" i="1"/>
  <c r="W234" i="1"/>
  <c r="X234" i="1"/>
  <c r="Y234" i="1"/>
  <c r="Z234" i="1"/>
  <c r="AA234" i="1"/>
  <c r="AB234" i="1"/>
  <c r="T235" i="1"/>
  <c r="U235" i="1"/>
  <c r="V235" i="1"/>
  <c r="W235" i="1"/>
  <c r="X235" i="1"/>
  <c r="Y235" i="1"/>
  <c r="Z235" i="1"/>
  <c r="AA235" i="1"/>
  <c r="AB235" i="1"/>
  <c r="T236" i="1"/>
  <c r="U236" i="1"/>
  <c r="V236" i="1"/>
  <c r="W236" i="1"/>
  <c r="X236" i="1"/>
  <c r="Y236" i="1"/>
  <c r="Z236" i="1"/>
  <c r="AA236" i="1"/>
  <c r="AB236" i="1"/>
  <c r="T237" i="1"/>
  <c r="U237" i="1"/>
  <c r="V237" i="1"/>
  <c r="W237" i="1"/>
  <c r="X237" i="1"/>
  <c r="Y237" i="1"/>
  <c r="Z237" i="1"/>
  <c r="AA237" i="1"/>
  <c r="AB237" i="1"/>
  <c r="T238" i="1"/>
  <c r="U238" i="1"/>
  <c r="V238" i="1"/>
  <c r="W238" i="1"/>
  <c r="X238" i="1"/>
  <c r="Y238" i="1"/>
  <c r="Z238" i="1"/>
  <c r="AA238" i="1"/>
  <c r="AB238" i="1"/>
  <c r="T239" i="1"/>
  <c r="U239" i="1"/>
  <c r="V239" i="1"/>
  <c r="W239" i="1"/>
  <c r="X239" i="1"/>
  <c r="Y239" i="1"/>
  <c r="Z239" i="1"/>
  <c r="AA239" i="1"/>
  <c r="AB239" i="1"/>
  <c r="T240" i="1"/>
  <c r="U240" i="1"/>
  <c r="V240" i="1"/>
  <c r="W240" i="1"/>
  <c r="X240" i="1"/>
  <c r="Y240" i="1"/>
  <c r="Z240" i="1"/>
  <c r="AA240" i="1"/>
  <c r="AB240" i="1"/>
  <c r="T241" i="1"/>
  <c r="U241" i="1"/>
  <c r="V241" i="1"/>
  <c r="W241" i="1"/>
  <c r="X241" i="1"/>
  <c r="Y241" i="1"/>
  <c r="Z241" i="1"/>
  <c r="AA241" i="1"/>
  <c r="AB241" i="1"/>
  <c r="T242" i="1"/>
  <c r="U242" i="1"/>
  <c r="V242" i="1"/>
  <c r="W242" i="1"/>
  <c r="X242" i="1"/>
  <c r="Y242" i="1"/>
  <c r="Z242" i="1"/>
  <c r="AA242" i="1"/>
  <c r="AB242" i="1"/>
  <c r="T243" i="1"/>
  <c r="U243" i="1"/>
  <c r="V243" i="1"/>
  <c r="W243" i="1"/>
  <c r="X243" i="1"/>
  <c r="Y243" i="1"/>
  <c r="Z243" i="1"/>
  <c r="AA243" i="1"/>
  <c r="AB243" i="1"/>
  <c r="T244" i="1"/>
  <c r="U244" i="1"/>
  <c r="V244" i="1"/>
  <c r="W244" i="1"/>
  <c r="X244" i="1"/>
  <c r="Y244" i="1"/>
  <c r="Z244" i="1"/>
  <c r="AA244" i="1"/>
  <c r="AB244" i="1"/>
  <c r="T245" i="1"/>
  <c r="U245" i="1"/>
  <c r="V245" i="1"/>
  <c r="W245" i="1"/>
  <c r="X245" i="1"/>
  <c r="Y245" i="1"/>
  <c r="Z245" i="1"/>
  <c r="AA245" i="1"/>
  <c r="AB245" i="1"/>
  <c r="T246" i="1"/>
  <c r="U246" i="1"/>
  <c r="V246" i="1"/>
  <c r="W246" i="1"/>
  <c r="X246" i="1"/>
  <c r="Y246" i="1"/>
  <c r="Z246" i="1"/>
  <c r="AA246" i="1"/>
  <c r="AB246" i="1"/>
  <c r="T247" i="1"/>
  <c r="U247" i="1"/>
  <c r="V247" i="1"/>
  <c r="W247" i="1"/>
  <c r="X247" i="1"/>
  <c r="Y247" i="1"/>
  <c r="Z247" i="1"/>
  <c r="AA247" i="1"/>
  <c r="AB247" i="1"/>
  <c r="T248" i="1"/>
  <c r="U248" i="1"/>
  <c r="V248" i="1"/>
  <c r="W248" i="1"/>
  <c r="X248" i="1"/>
  <c r="Y248" i="1"/>
  <c r="Z248" i="1"/>
  <c r="AA248" i="1"/>
  <c r="AB248" i="1"/>
  <c r="T249" i="1"/>
  <c r="U249" i="1"/>
  <c r="V249" i="1"/>
  <c r="W249" i="1"/>
  <c r="X249" i="1"/>
  <c r="Y249" i="1"/>
  <c r="Z249" i="1"/>
  <c r="AA249" i="1"/>
  <c r="AB249" i="1"/>
  <c r="T250" i="1"/>
  <c r="U250" i="1"/>
  <c r="V250" i="1"/>
  <c r="W250" i="1"/>
  <c r="X250" i="1"/>
  <c r="Y250" i="1"/>
  <c r="Z250" i="1"/>
  <c r="AA250" i="1"/>
  <c r="AB250" i="1"/>
  <c r="T251" i="1"/>
  <c r="U251" i="1"/>
  <c r="V251" i="1"/>
  <c r="W251" i="1"/>
  <c r="X251" i="1"/>
  <c r="Y251" i="1"/>
  <c r="Z251" i="1"/>
  <c r="AA251" i="1"/>
  <c r="AB251" i="1"/>
  <c r="T252" i="1"/>
  <c r="U252" i="1"/>
  <c r="V252" i="1"/>
  <c r="W252" i="1"/>
  <c r="X252" i="1"/>
  <c r="Y252" i="1"/>
  <c r="Z252" i="1"/>
  <c r="AA252" i="1"/>
  <c r="AB252" i="1"/>
  <c r="T253" i="1"/>
  <c r="U253" i="1"/>
  <c r="V253" i="1"/>
  <c r="W253" i="1"/>
  <c r="X253" i="1"/>
  <c r="Y253" i="1"/>
  <c r="Z253" i="1"/>
  <c r="AA253" i="1"/>
  <c r="AB253" i="1"/>
  <c r="T254" i="1"/>
  <c r="U254" i="1"/>
  <c r="V254" i="1"/>
  <c r="W254" i="1"/>
  <c r="X254" i="1"/>
  <c r="Y254" i="1"/>
  <c r="Z254" i="1"/>
  <c r="AA254" i="1"/>
  <c r="AB254" i="1"/>
  <c r="T255" i="1"/>
  <c r="U255" i="1"/>
  <c r="V255" i="1"/>
  <c r="W255" i="1"/>
  <c r="X255" i="1"/>
  <c r="Y255" i="1"/>
  <c r="Z255" i="1"/>
  <c r="AA255" i="1"/>
  <c r="AB255" i="1"/>
  <c r="T256" i="1"/>
  <c r="U256" i="1"/>
  <c r="V256" i="1"/>
  <c r="W256" i="1"/>
  <c r="X256" i="1"/>
  <c r="Y256" i="1"/>
  <c r="Z256" i="1"/>
  <c r="AA256" i="1"/>
  <c r="AB256" i="1"/>
  <c r="T257" i="1"/>
  <c r="U257" i="1"/>
  <c r="V257" i="1"/>
  <c r="W257" i="1"/>
  <c r="X257" i="1"/>
  <c r="Y257" i="1"/>
  <c r="Z257" i="1"/>
  <c r="AA257" i="1"/>
  <c r="AB257" i="1"/>
  <c r="T258" i="1"/>
  <c r="U258" i="1"/>
  <c r="V258" i="1"/>
  <c r="W258" i="1"/>
  <c r="X258" i="1"/>
  <c r="Y258" i="1"/>
  <c r="Z258" i="1"/>
  <c r="AA258" i="1"/>
  <c r="AB258" i="1"/>
  <c r="T259" i="1"/>
  <c r="U259" i="1"/>
  <c r="V259" i="1"/>
  <c r="W259" i="1"/>
  <c r="X259" i="1"/>
  <c r="Y259" i="1"/>
  <c r="Z259" i="1"/>
  <c r="AA259" i="1"/>
  <c r="AB259" i="1"/>
  <c r="T260" i="1"/>
  <c r="U260" i="1"/>
  <c r="V260" i="1"/>
  <c r="W260" i="1"/>
  <c r="X260" i="1"/>
  <c r="Y260" i="1"/>
  <c r="Z260" i="1"/>
  <c r="AA260" i="1"/>
  <c r="AB260" i="1"/>
  <c r="T261" i="1"/>
  <c r="U261" i="1"/>
  <c r="V261" i="1"/>
  <c r="W261" i="1"/>
  <c r="X261" i="1"/>
  <c r="Y261" i="1"/>
  <c r="Z261" i="1"/>
  <c r="AA261" i="1"/>
  <c r="AB261" i="1"/>
  <c r="T262" i="1"/>
  <c r="U262" i="1"/>
  <c r="V262" i="1"/>
  <c r="W262" i="1"/>
  <c r="X262" i="1"/>
  <c r="Y262" i="1"/>
  <c r="Z262" i="1"/>
  <c r="AA262" i="1"/>
  <c r="AB262" i="1"/>
  <c r="T263" i="1"/>
  <c r="U263" i="1"/>
  <c r="V263" i="1"/>
  <c r="W263" i="1"/>
  <c r="X263" i="1"/>
  <c r="Y263" i="1"/>
  <c r="Z263" i="1"/>
  <c r="AA263" i="1"/>
  <c r="AB263" i="1"/>
  <c r="T264" i="1"/>
  <c r="U264" i="1"/>
  <c r="V264" i="1"/>
  <c r="W264" i="1"/>
  <c r="X264" i="1"/>
  <c r="Y264" i="1"/>
  <c r="Z264" i="1"/>
  <c r="AA264" i="1"/>
  <c r="AB264" i="1"/>
  <c r="T265" i="1"/>
  <c r="U265" i="1"/>
  <c r="V265" i="1"/>
  <c r="W265" i="1"/>
  <c r="X265" i="1"/>
  <c r="Y265" i="1"/>
  <c r="Z265" i="1"/>
  <c r="AA265" i="1"/>
  <c r="AB265" i="1"/>
  <c r="T266" i="1"/>
  <c r="U266" i="1"/>
  <c r="V266" i="1"/>
  <c r="W266" i="1"/>
  <c r="X266" i="1"/>
  <c r="Y266" i="1"/>
  <c r="Z266" i="1"/>
  <c r="AA266" i="1"/>
  <c r="AB266" i="1"/>
  <c r="T267" i="1"/>
  <c r="U267" i="1"/>
  <c r="V267" i="1"/>
  <c r="W267" i="1"/>
  <c r="X267" i="1"/>
  <c r="Y267" i="1"/>
  <c r="Z267" i="1"/>
  <c r="AA267" i="1"/>
  <c r="AB267" i="1"/>
  <c r="T268" i="1"/>
  <c r="U268" i="1"/>
  <c r="V268" i="1"/>
  <c r="W268" i="1"/>
  <c r="X268" i="1"/>
  <c r="Y268" i="1"/>
  <c r="Z268" i="1"/>
  <c r="AA268" i="1"/>
  <c r="AB268" i="1"/>
  <c r="T269" i="1"/>
  <c r="U269" i="1"/>
  <c r="V269" i="1"/>
  <c r="W269" i="1"/>
  <c r="X269" i="1"/>
  <c r="Y269" i="1"/>
  <c r="Z269" i="1"/>
  <c r="AA269" i="1"/>
  <c r="AB269" i="1"/>
  <c r="T270" i="1"/>
  <c r="U270" i="1"/>
  <c r="V270" i="1"/>
  <c r="W270" i="1"/>
  <c r="X270" i="1"/>
  <c r="Y270" i="1"/>
  <c r="Z270" i="1"/>
  <c r="AA270" i="1"/>
  <c r="AB270" i="1"/>
  <c r="T271" i="1"/>
  <c r="U271" i="1"/>
  <c r="V271" i="1"/>
  <c r="W271" i="1"/>
  <c r="X271" i="1"/>
  <c r="Y271" i="1"/>
  <c r="Z271" i="1"/>
  <c r="AA271" i="1"/>
  <c r="AB271" i="1"/>
  <c r="T272" i="1"/>
  <c r="U272" i="1"/>
  <c r="V272" i="1"/>
  <c r="W272" i="1"/>
  <c r="X272" i="1"/>
  <c r="Y272" i="1"/>
  <c r="Z272" i="1"/>
  <c r="AA272" i="1"/>
  <c r="AB272" i="1"/>
  <c r="T273" i="1"/>
  <c r="U273" i="1"/>
  <c r="V273" i="1"/>
  <c r="W273" i="1"/>
  <c r="X273" i="1"/>
  <c r="Y273" i="1"/>
  <c r="Z273" i="1"/>
  <c r="AA273" i="1"/>
  <c r="AB273" i="1"/>
  <c r="T274" i="1"/>
  <c r="U274" i="1"/>
  <c r="V274" i="1"/>
  <c r="W274" i="1"/>
  <c r="X274" i="1"/>
  <c r="Y274" i="1"/>
  <c r="Z274" i="1"/>
  <c r="AA274" i="1"/>
  <c r="AB274" i="1"/>
  <c r="T275" i="1"/>
  <c r="U275" i="1"/>
  <c r="V275" i="1"/>
  <c r="W275" i="1"/>
  <c r="X275" i="1"/>
  <c r="Y275" i="1"/>
  <c r="Z275" i="1"/>
  <c r="AA275" i="1"/>
  <c r="AB275" i="1"/>
  <c r="T276" i="1"/>
  <c r="U276" i="1"/>
  <c r="V276" i="1"/>
  <c r="W276" i="1"/>
  <c r="X276" i="1"/>
  <c r="Y276" i="1"/>
  <c r="Z276" i="1"/>
  <c r="AA276" i="1"/>
  <c r="AB276" i="1"/>
  <c r="T277" i="1"/>
  <c r="U277" i="1"/>
  <c r="V277" i="1"/>
  <c r="W277" i="1"/>
  <c r="X277" i="1"/>
  <c r="Y277" i="1"/>
  <c r="Z277" i="1"/>
  <c r="AA277" i="1"/>
  <c r="AB277" i="1"/>
  <c r="T278" i="1"/>
  <c r="U278" i="1"/>
  <c r="V278" i="1"/>
  <c r="W278" i="1"/>
  <c r="X278" i="1"/>
  <c r="Y278" i="1"/>
  <c r="Z278" i="1"/>
  <c r="AA278" i="1"/>
  <c r="AB278" i="1"/>
  <c r="T279" i="1"/>
  <c r="U279" i="1"/>
  <c r="V279" i="1"/>
  <c r="W279" i="1"/>
  <c r="X279" i="1"/>
  <c r="Y279" i="1"/>
  <c r="Z279" i="1"/>
  <c r="AA279" i="1"/>
  <c r="AB279" i="1"/>
  <c r="T280" i="1"/>
  <c r="U280" i="1"/>
  <c r="V280" i="1"/>
  <c r="W280" i="1"/>
  <c r="X280" i="1"/>
  <c r="Y280" i="1"/>
  <c r="Z280" i="1"/>
  <c r="AA280" i="1"/>
  <c r="AB280" i="1"/>
  <c r="T281" i="1"/>
  <c r="U281" i="1"/>
  <c r="V281" i="1"/>
  <c r="W281" i="1"/>
  <c r="X281" i="1"/>
  <c r="Y281" i="1"/>
  <c r="Z281" i="1"/>
  <c r="AA281" i="1"/>
  <c r="AB281" i="1"/>
  <c r="T282" i="1"/>
  <c r="U282" i="1"/>
  <c r="V282" i="1"/>
  <c r="W282" i="1"/>
  <c r="X282" i="1"/>
  <c r="Y282" i="1"/>
  <c r="Z282" i="1"/>
  <c r="AA282" i="1"/>
  <c r="AB282" i="1"/>
  <c r="T283" i="1"/>
  <c r="U283" i="1"/>
  <c r="V283" i="1"/>
  <c r="W283" i="1"/>
  <c r="X283" i="1"/>
  <c r="Y283" i="1"/>
  <c r="Z283" i="1"/>
  <c r="AA283" i="1"/>
  <c r="AB283" i="1"/>
  <c r="T284" i="1"/>
  <c r="U284" i="1"/>
  <c r="V284" i="1"/>
  <c r="W284" i="1"/>
  <c r="X284" i="1"/>
  <c r="Y284" i="1"/>
  <c r="Z284" i="1"/>
  <c r="AA284" i="1"/>
  <c r="AB284" i="1"/>
  <c r="T285" i="1"/>
  <c r="U285" i="1"/>
  <c r="V285" i="1"/>
  <c r="W285" i="1"/>
  <c r="X285" i="1"/>
  <c r="Y285" i="1"/>
  <c r="Z285" i="1"/>
  <c r="AA285" i="1"/>
  <c r="AB285" i="1"/>
  <c r="T286" i="1"/>
  <c r="U286" i="1"/>
  <c r="V286" i="1"/>
  <c r="W286" i="1"/>
  <c r="X286" i="1"/>
  <c r="Y286" i="1"/>
  <c r="Z286" i="1"/>
  <c r="AA286" i="1"/>
  <c r="AB286" i="1"/>
  <c r="T287" i="1"/>
  <c r="U287" i="1"/>
  <c r="V287" i="1"/>
  <c r="W287" i="1"/>
  <c r="X287" i="1"/>
  <c r="Y287" i="1"/>
  <c r="Z287" i="1"/>
  <c r="AA287" i="1"/>
  <c r="AB287" i="1"/>
  <c r="T288" i="1"/>
  <c r="U288" i="1"/>
  <c r="V288" i="1"/>
  <c r="W288" i="1"/>
  <c r="X288" i="1"/>
  <c r="Y288" i="1"/>
  <c r="Z288" i="1"/>
  <c r="AA288" i="1"/>
  <c r="AB288" i="1"/>
  <c r="T289" i="1"/>
  <c r="U289" i="1"/>
  <c r="V289" i="1"/>
  <c r="W289" i="1"/>
  <c r="X289" i="1"/>
  <c r="Y289" i="1"/>
  <c r="Z289" i="1"/>
  <c r="AA289" i="1"/>
  <c r="AB289" i="1"/>
  <c r="T290" i="1"/>
  <c r="U290" i="1"/>
  <c r="V290" i="1"/>
  <c r="W290" i="1"/>
  <c r="X290" i="1"/>
  <c r="Y290" i="1"/>
  <c r="Z290" i="1"/>
  <c r="AA290" i="1"/>
  <c r="AB290" i="1"/>
  <c r="T291" i="1"/>
  <c r="U291" i="1"/>
  <c r="V291" i="1"/>
  <c r="W291" i="1"/>
  <c r="X291" i="1"/>
  <c r="Y291" i="1"/>
  <c r="Z291" i="1"/>
  <c r="AA291" i="1"/>
  <c r="AB291" i="1"/>
  <c r="T292" i="1"/>
  <c r="U292" i="1"/>
  <c r="V292" i="1"/>
  <c r="W292" i="1"/>
  <c r="X292" i="1"/>
  <c r="Y292" i="1"/>
  <c r="Z292" i="1"/>
  <c r="AA292" i="1"/>
  <c r="AB292" i="1"/>
  <c r="T293" i="1"/>
  <c r="U293" i="1"/>
  <c r="V293" i="1"/>
  <c r="W293" i="1"/>
  <c r="X293" i="1"/>
  <c r="Y293" i="1"/>
  <c r="Z293" i="1"/>
  <c r="AA293" i="1"/>
  <c r="AB293" i="1"/>
  <c r="T294" i="1"/>
  <c r="U294" i="1"/>
  <c r="V294" i="1"/>
  <c r="W294" i="1"/>
  <c r="X294" i="1"/>
  <c r="Y294" i="1"/>
  <c r="Z294" i="1"/>
  <c r="AA294" i="1"/>
  <c r="AB294" i="1"/>
  <c r="T295" i="1"/>
  <c r="U295" i="1"/>
  <c r="V295" i="1"/>
  <c r="W295" i="1"/>
  <c r="X295" i="1"/>
  <c r="Y295" i="1"/>
  <c r="Z295" i="1"/>
  <c r="AA295" i="1"/>
  <c r="AB295" i="1"/>
  <c r="T296" i="1"/>
  <c r="U296" i="1"/>
  <c r="V296" i="1"/>
  <c r="W296" i="1"/>
  <c r="X296" i="1"/>
  <c r="Y296" i="1"/>
  <c r="Z296" i="1"/>
  <c r="AA296" i="1"/>
  <c r="AB296" i="1"/>
  <c r="T297" i="1"/>
  <c r="U297" i="1"/>
  <c r="V297" i="1"/>
  <c r="W297" i="1"/>
  <c r="X297" i="1"/>
  <c r="Y297" i="1"/>
  <c r="Z297" i="1"/>
  <c r="AA297" i="1"/>
  <c r="AB297" i="1"/>
  <c r="T298" i="1"/>
  <c r="U298" i="1"/>
  <c r="V298" i="1"/>
  <c r="W298" i="1"/>
  <c r="X298" i="1"/>
  <c r="Y298" i="1"/>
  <c r="Z298" i="1"/>
  <c r="AA298" i="1"/>
  <c r="AB298" i="1"/>
  <c r="T299" i="1"/>
  <c r="U299" i="1"/>
  <c r="V299" i="1"/>
  <c r="W299" i="1"/>
  <c r="X299" i="1"/>
  <c r="Y299" i="1"/>
  <c r="Z299" i="1"/>
  <c r="AA299" i="1"/>
  <c r="AB299" i="1"/>
  <c r="T300" i="1"/>
  <c r="U300" i="1"/>
  <c r="V300" i="1"/>
  <c r="W300" i="1"/>
  <c r="X300" i="1"/>
  <c r="Y300" i="1"/>
  <c r="Z300" i="1"/>
  <c r="AA300" i="1"/>
  <c r="AB300" i="1"/>
  <c r="T301" i="1"/>
  <c r="U301" i="1"/>
  <c r="V301" i="1"/>
  <c r="W301" i="1"/>
  <c r="X301" i="1"/>
  <c r="Y301" i="1"/>
  <c r="Z301" i="1"/>
  <c r="AA301" i="1"/>
  <c r="AB301" i="1"/>
  <c r="T302" i="1"/>
  <c r="U302" i="1"/>
  <c r="V302" i="1"/>
  <c r="W302" i="1"/>
  <c r="X302" i="1"/>
  <c r="Y302" i="1"/>
  <c r="Z302" i="1"/>
  <c r="AA302" i="1"/>
  <c r="AB302" i="1"/>
  <c r="T303" i="1"/>
  <c r="U303" i="1"/>
  <c r="V303" i="1"/>
  <c r="W303" i="1"/>
  <c r="X303" i="1"/>
  <c r="Y303" i="1"/>
  <c r="Z303" i="1"/>
  <c r="AA303" i="1"/>
  <c r="AB303" i="1"/>
  <c r="T304" i="1"/>
  <c r="U304" i="1"/>
  <c r="V304" i="1"/>
  <c r="W304" i="1"/>
  <c r="X304" i="1"/>
  <c r="Y304" i="1"/>
  <c r="Z304" i="1"/>
  <c r="AA304" i="1"/>
  <c r="AB304" i="1"/>
  <c r="T305" i="1"/>
  <c r="U305" i="1"/>
  <c r="V305" i="1"/>
  <c r="W305" i="1"/>
  <c r="X305" i="1"/>
  <c r="Y305" i="1"/>
  <c r="Z305" i="1"/>
  <c r="AA305" i="1"/>
  <c r="AB305" i="1"/>
  <c r="T306" i="1"/>
  <c r="U306" i="1"/>
  <c r="V306" i="1"/>
  <c r="W306" i="1"/>
  <c r="X306" i="1"/>
  <c r="Y306" i="1"/>
  <c r="Z306" i="1"/>
  <c r="AA306" i="1"/>
  <c r="AB306" i="1"/>
  <c r="T307" i="1"/>
  <c r="U307" i="1"/>
  <c r="V307" i="1"/>
  <c r="W307" i="1"/>
  <c r="X307" i="1"/>
  <c r="Y307" i="1"/>
  <c r="Z307" i="1"/>
  <c r="AA307" i="1"/>
  <c r="AB307" i="1"/>
  <c r="T308" i="1"/>
  <c r="U308" i="1"/>
  <c r="V308" i="1"/>
  <c r="W308" i="1"/>
  <c r="X308" i="1"/>
  <c r="Y308" i="1"/>
  <c r="Z308" i="1"/>
  <c r="AA308" i="1"/>
  <c r="AB308" i="1"/>
  <c r="T309" i="1"/>
  <c r="U309" i="1"/>
  <c r="V309" i="1"/>
  <c r="W309" i="1"/>
  <c r="X309" i="1"/>
  <c r="Y309" i="1"/>
  <c r="Z309" i="1"/>
  <c r="AA309" i="1"/>
  <c r="AB309" i="1"/>
  <c r="T310" i="1"/>
  <c r="U310" i="1"/>
  <c r="V310" i="1"/>
  <c r="W310" i="1"/>
  <c r="X310" i="1"/>
  <c r="Y310" i="1"/>
  <c r="Z310" i="1"/>
  <c r="AA310" i="1"/>
  <c r="AB310" i="1"/>
  <c r="T311" i="1"/>
  <c r="U311" i="1"/>
  <c r="V311" i="1"/>
  <c r="W311" i="1"/>
  <c r="X311" i="1"/>
  <c r="Y311" i="1"/>
  <c r="Z311" i="1"/>
  <c r="AA311" i="1"/>
  <c r="AB311" i="1"/>
  <c r="T312" i="1"/>
  <c r="U312" i="1"/>
  <c r="V312" i="1"/>
  <c r="W312" i="1"/>
  <c r="X312" i="1"/>
  <c r="Y312" i="1"/>
  <c r="Z312" i="1"/>
  <c r="AA312" i="1"/>
  <c r="AB312" i="1"/>
  <c r="T313" i="1"/>
  <c r="U313" i="1"/>
  <c r="V313" i="1"/>
  <c r="W313" i="1"/>
  <c r="X313" i="1"/>
  <c r="Y313" i="1"/>
  <c r="Z313" i="1"/>
  <c r="AA313" i="1"/>
  <c r="AB313" i="1"/>
  <c r="T314" i="1"/>
  <c r="U314" i="1"/>
  <c r="V314" i="1"/>
  <c r="W314" i="1"/>
  <c r="X314" i="1"/>
  <c r="Y314" i="1"/>
  <c r="Z314" i="1"/>
  <c r="AA314" i="1"/>
  <c r="AB314" i="1"/>
  <c r="T315" i="1"/>
  <c r="U315" i="1"/>
  <c r="V315" i="1"/>
  <c r="W315" i="1"/>
  <c r="X315" i="1"/>
  <c r="Y315" i="1"/>
  <c r="Z315" i="1"/>
  <c r="AA315" i="1"/>
  <c r="AB315" i="1"/>
  <c r="T316" i="1"/>
  <c r="U316" i="1"/>
  <c r="V316" i="1"/>
  <c r="W316" i="1"/>
  <c r="X316" i="1"/>
  <c r="Y316" i="1"/>
  <c r="Z316" i="1"/>
  <c r="AA316" i="1"/>
  <c r="AB316" i="1"/>
  <c r="T317" i="1"/>
  <c r="U317" i="1"/>
  <c r="V317" i="1"/>
  <c r="W317" i="1"/>
  <c r="X317" i="1"/>
  <c r="Y317" i="1"/>
  <c r="Z317" i="1"/>
  <c r="AA317" i="1"/>
  <c r="AB317" i="1"/>
  <c r="T318" i="1"/>
  <c r="U318" i="1"/>
  <c r="V318" i="1"/>
  <c r="W318" i="1"/>
  <c r="X318" i="1"/>
  <c r="Y318" i="1"/>
  <c r="Z318" i="1"/>
  <c r="AA318" i="1"/>
  <c r="AB318" i="1"/>
  <c r="T319" i="1"/>
  <c r="U319" i="1"/>
  <c r="V319" i="1"/>
  <c r="W319" i="1"/>
  <c r="X319" i="1"/>
  <c r="Y319" i="1"/>
  <c r="Z319" i="1"/>
  <c r="AA319" i="1"/>
  <c r="AB319" i="1"/>
  <c r="T320" i="1"/>
  <c r="U320" i="1"/>
  <c r="V320" i="1"/>
  <c r="W320" i="1"/>
  <c r="X320" i="1"/>
  <c r="Y320" i="1"/>
  <c r="Z320" i="1"/>
  <c r="AA320" i="1"/>
  <c r="AB320" i="1"/>
  <c r="T321" i="1"/>
  <c r="U321" i="1"/>
  <c r="V321" i="1"/>
  <c r="W321" i="1"/>
  <c r="X321" i="1"/>
  <c r="Y321" i="1"/>
  <c r="Z321" i="1"/>
  <c r="AA321" i="1"/>
  <c r="AB321" i="1"/>
  <c r="T322" i="1"/>
  <c r="U322" i="1"/>
  <c r="V322" i="1"/>
  <c r="W322" i="1"/>
  <c r="X322" i="1"/>
  <c r="Y322" i="1"/>
  <c r="Z322" i="1"/>
  <c r="AA322" i="1"/>
  <c r="AB322" i="1"/>
  <c r="T323" i="1"/>
  <c r="U323" i="1"/>
  <c r="V323" i="1"/>
  <c r="W323" i="1"/>
  <c r="X323" i="1"/>
  <c r="Y323" i="1"/>
  <c r="Z323" i="1"/>
  <c r="AA323" i="1"/>
  <c r="AB323" i="1"/>
  <c r="T324" i="1"/>
  <c r="U324" i="1"/>
  <c r="V324" i="1"/>
  <c r="W324" i="1"/>
  <c r="X324" i="1"/>
  <c r="Y324" i="1"/>
  <c r="Z324" i="1"/>
  <c r="AA324" i="1"/>
  <c r="AB324" i="1"/>
  <c r="T325" i="1"/>
  <c r="U325" i="1"/>
  <c r="V325" i="1"/>
  <c r="W325" i="1"/>
  <c r="X325" i="1"/>
  <c r="Y325" i="1"/>
  <c r="Z325" i="1"/>
  <c r="AA325" i="1"/>
  <c r="AB325" i="1"/>
  <c r="T326" i="1"/>
  <c r="U326" i="1"/>
  <c r="V326" i="1"/>
  <c r="W326" i="1"/>
  <c r="X326" i="1"/>
  <c r="Y326" i="1"/>
  <c r="Z326" i="1"/>
  <c r="AA326" i="1"/>
  <c r="AB326" i="1"/>
  <c r="T327" i="1"/>
  <c r="U327" i="1"/>
  <c r="V327" i="1"/>
  <c r="W327" i="1"/>
  <c r="X327" i="1"/>
  <c r="Y327" i="1"/>
  <c r="Z327" i="1"/>
  <c r="AA327" i="1"/>
  <c r="AB327" i="1"/>
  <c r="T328" i="1"/>
  <c r="U328" i="1"/>
  <c r="V328" i="1"/>
  <c r="W328" i="1"/>
  <c r="X328" i="1"/>
  <c r="Y328" i="1"/>
  <c r="Z328" i="1"/>
  <c r="AA328" i="1"/>
  <c r="AB328" i="1"/>
  <c r="T329" i="1"/>
  <c r="U329" i="1"/>
  <c r="V329" i="1"/>
  <c r="W329" i="1"/>
  <c r="X329" i="1"/>
  <c r="Y329" i="1"/>
  <c r="Z329" i="1"/>
  <c r="AA329" i="1"/>
  <c r="AB329" i="1"/>
  <c r="T330" i="1"/>
  <c r="U330" i="1"/>
  <c r="V330" i="1"/>
  <c r="W330" i="1"/>
  <c r="X330" i="1"/>
  <c r="Y330" i="1"/>
  <c r="Z330" i="1"/>
  <c r="AA330" i="1"/>
  <c r="AB330" i="1"/>
  <c r="T331" i="1"/>
  <c r="U331" i="1"/>
  <c r="V331" i="1"/>
  <c r="W331" i="1"/>
  <c r="X331" i="1"/>
  <c r="Y331" i="1"/>
  <c r="Z331" i="1"/>
  <c r="AA331" i="1"/>
  <c r="AB331" i="1"/>
  <c r="T332" i="1"/>
  <c r="U332" i="1"/>
  <c r="V332" i="1"/>
  <c r="W332" i="1"/>
  <c r="X332" i="1"/>
  <c r="Y332" i="1"/>
  <c r="Z332" i="1"/>
  <c r="AA332" i="1"/>
  <c r="AB332" i="1"/>
  <c r="T333" i="1"/>
  <c r="U333" i="1"/>
  <c r="V333" i="1"/>
  <c r="W333" i="1"/>
  <c r="X333" i="1"/>
  <c r="Y333" i="1"/>
  <c r="Z333" i="1"/>
  <c r="AA333" i="1"/>
  <c r="AB333" i="1"/>
  <c r="T334" i="1"/>
  <c r="U334" i="1"/>
  <c r="V334" i="1"/>
  <c r="W334" i="1"/>
  <c r="X334" i="1"/>
  <c r="Y334" i="1"/>
  <c r="Z334" i="1"/>
  <c r="AA334" i="1"/>
  <c r="AB334" i="1"/>
  <c r="T335" i="1"/>
  <c r="U335" i="1"/>
  <c r="V335" i="1"/>
  <c r="W335" i="1"/>
  <c r="X335" i="1"/>
  <c r="Y335" i="1"/>
  <c r="Z335" i="1"/>
  <c r="AA335" i="1"/>
  <c r="AB335" i="1"/>
  <c r="T336" i="1"/>
  <c r="U336" i="1"/>
  <c r="V336" i="1"/>
  <c r="W336" i="1"/>
  <c r="X336" i="1"/>
  <c r="Y336" i="1"/>
  <c r="Z336" i="1"/>
  <c r="AA336" i="1"/>
  <c r="AB336" i="1"/>
  <c r="T337" i="1"/>
  <c r="U337" i="1"/>
  <c r="V337" i="1"/>
  <c r="W337" i="1"/>
  <c r="X337" i="1"/>
  <c r="Y337" i="1"/>
  <c r="Z337" i="1"/>
  <c r="AA337" i="1"/>
  <c r="AB337" i="1"/>
  <c r="T338" i="1"/>
  <c r="U338" i="1"/>
  <c r="V338" i="1"/>
  <c r="W338" i="1"/>
  <c r="X338" i="1"/>
  <c r="Y338" i="1"/>
  <c r="Z338" i="1"/>
  <c r="AA338" i="1"/>
  <c r="AB338" i="1"/>
  <c r="T339" i="1"/>
  <c r="U339" i="1"/>
  <c r="V339" i="1"/>
  <c r="W339" i="1"/>
  <c r="X339" i="1"/>
  <c r="Y339" i="1"/>
  <c r="Z339" i="1"/>
  <c r="AA339" i="1"/>
  <c r="AB339" i="1"/>
  <c r="T340" i="1"/>
  <c r="U340" i="1"/>
  <c r="V340" i="1"/>
  <c r="W340" i="1"/>
  <c r="X340" i="1"/>
  <c r="Y340" i="1"/>
  <c r="Z340" i="1"/>
  <c r="AA340" i="1"/>
  <c r="AB340" i="1"/>
  <c r="T341" i="1"/>
  <c r="U341" i="1"/>
  <c r="V341" i="1"/>
  <c r="W341" i="1"/>
  <c r="X341" i="1"/>
  <c r="Y341" i="1"/>
  <c r="Z341" i="1"/>
  <c r="AA341" i="1"/>
  <c r="AB341" i="1"/>
  <c r="T342" i="1"/>
  <c r="U342" i="1"/>
  <c r="V342" i="1"/>
  <c r="W342" i="1"/>
  <c r="X342" i="1"/>
  <c r="Y342" i="1"/>
  <c r="Z342" i="1"/>
  <c r="AA342" i="1"/>
  <c r="AB342" i="1"/>
  <c r="T343" i="1"/>
  <c r="U343" i="1"/>
  <c r="V343" i="1"/>
  <c r="W343" i="1"/>
  <c r="X343" i="1"/>
  <c r="Y343" i="1"/>
  <c r="Z343" i="1"/>
  <c r="AA343" i="1"/>
  <c r="AB343" i="1"/>
  <c r="T344" i="1"/>
  <c r="U344" i="1"/>
  <c r="V344" i="1"/>
  <c r="W344" i="1"/>
  <c r="X344" i="1"/>
  <c r="Y344" i="1"/>
  <c r="Z344" i="1"/>
  <c r="AA344" i="1"/>
  <c r="AB344" i="1"/>
  <c r="T345" i="1"/>
  <c r="U345" i="1"/>
  <c r="V345" i="1"/>
  <c r="W345" i="1"/>
  <c r="X345" i="1"/>
  <c r="Y345" i="1"/>
  <c r="Z345" i="1"/>
  <c r="AA345" i="1"/>
  <c r="AB345" i="1"/>
  <c r="T346" i="1"/>
  <c r="U346" i="1"/>
  <c r="V346" i="1"/>
  <c r="W346" i="1"/>
  <c r="X346" i="1"/>
  <c r="Y346" i="1"/>
  <c r="Z346" i="1"/>
  <c r="AA346" i="1"/>
  <c r="AB346" i="1"/>
  <c r="T347" i="1"/>
  <c r="U347" i="1"/>
  <c r="V347" i="1"/>
  <c r="W347" i="1"/>
  <c r="X347" i="1"/>
  <c r="Y347" i="1"/>
  <c r="Z347" i="1"/>
  <c r="AA347" i="1"/>
  <c r="AB347" i="1"/>
  <c r="T348" i="1"/>
  <c r="U348" i="1"/>
  <c r="V348" i="1"/>
  <c r="W348" i="1"/>
  <c r="X348" i="1"/>
  <c r="Y348" i="1"/>
  <c r="Z348" i="1"/>
  <c r="AA348" i="1"/>
  <c r="AB348" i="1"/>
  <c r="T349" i="1"/>
  <c r="U349" i="1"/>
  <c r="V349" i="1"/>
  <c r="W349" i="1"/>
  <c r="X349" i="1"/>
  <c r="Y349" i="1"/>
  <c r="Z349" i="1"/>
  <c r="AA349" i="1"/>
  <c r="AB349" i="1"/>
  <c r="T350" i="1"/>
  <c r="U350" i="1"/>
  <c r="V350" i="1"/>
  <c r="W350" i="1"/>
  <c r="X350" i="1"/>
  <c r="Y350" i="1"/>
  <c r="Z350" i="1"/>
  <c r="AA350" i="1"/>
  <c r="AB350" i="1"/>
  <c r="T351" i="1"/>
  <c r="U351" i="1"/>
  <c r="V351" i="1"/>
  <c r="W351" i="1"/>
  <c r="X351" i="1"/>
  <c r="Y351" i="1"/>
  <c r="Z351" i="1"/>
  <c r="AA351" i="1"/>
  <c r="AB351" i="1"/>
  <c r="T352" i="1"/>
  <c r="U352" i="1"/>
  <c r="V352" i="1"/>
  <c r="W352" i="1"/>
  <c r="X352" i="1"/>
  <c r="Y352" i="1"/>
  <c r="Z352" i="1"/>
  <c r="AA352" i="1"/>
  <c r="AB352" i="1"/>
  <c r="T353" i="1"/>
  <c r="U353" i="1"/>
  <c r="V353" i="1"/>
  <c r="W353" i="1"/>
  <c r="X353" i="1"/>
  <c r="Y353" i="1"/>
  <c r="Z353" i="1"/>
  <c r="AA353" i="1"/>
  <c r="AB353" i="1"/>
  <c r="T354" i="1"/>
  <c r="U354" i="1"/>
  <c r="V354" i="1"/>
  <c r="W354" i="1"/>
  <c r="X354" i="1"/>
  <c r="Y354" i="1"/>
  <c r="Z354" i="1"/>
  <c r="AA354" i="1"/>
  <c r="AB354" i="1"/>
  <c r="T355" i="1"/>
  <c r="U355" i="1"/>
  <c r="V355" i="1"/>
  <c r="W355" i="1"/>
  <c r="X355" i="1"/>
  <c r="Y355" i="1"/>
  <c r="Z355" i="1"/>
  <c r="AA355" i="1"/>
  <c r="AB355" i="1"/>
  <c r="T356" i="1"/>
  <c r="U356" i="1"/>
  <c r="V356" i="1"/>
  <c r="W356" i="1"/>
  <c r="X356" i="1"/>
  <c r="Y356" i="1"/>
  <c r="Z356" i="1"/>
  <c r="AA356" i="1"/>
  <c r="AB356" i="1"/>
  <c r="T357" i="1"/>
  <c r="U357" i="1"/>
  <c r="V357" i="1"/>
  <c r="W357" i="1"/>
  <c r="X357" i="1"/>
  <c r="Y357" i="1"/>
  <c r="Z357" i="1"/>
  <c r="AA357" i="1"/>
  <c r="AB357" i="1"/>
  <c r="T358" i="1"/>
  <c r="U358" i="1"/>
  <c r="V358" i="1"/>
  <c r="W358" i="1"/>
  <c r="X358" i="1"/>
  <c r="Y358" i="1"/>
  <c r="Z358" i="1"/>
  <c r="AA358" i="1"/>
  <c r="AB358" i="1"/>
  <c r="T359" i="1"/>
  <c r="U359" i="1"/>
  <c r="V359" i="1"/>
  <c r="W359" i="1"/>
  <c r="X359" i="1"/>
  <c r="Y359" i="1"/>
  <c r="Z359" i="1"/>
  <c r="AA359" i="1"/>
  <c r="AB359" i="1"/>
  <c r="T360" i="1"/>
  <c r="U360" i="1"/>
  <c r="V360" i="1"/>
  <c r="W360" i="1"/>
  <c r="X360" i="1"/>
  <c r="Y360" i="1"/>
  <c r="Z360" i="1"/>
  <c r="AA360" i="1"/>
  <c r="AB360" i="1"/>
  <c r="T361" i="1"/>
  <c r="U361" i="1"/>
  <c r="V361" i="1"/>
  <c r="W361" i="1"/>
  <c r="X361" i="1"/>
  <c r="Y361" i="1"/>
  <c r="Z361" i="1"/>
  <c r="AA361" i="1"/>
  <c r="AB361" i="1"/>
  <c r="T362" i="1"/>
  <c r="U362" i="1"/>
  <c r="V362" i="1"/>
  <c r="W362" i="1"/>
  <c r="X362" i="1"/>
  <c r="Y362" i="1"/>
  <c r="Z362" i="1"/>
  <c r="AA362" i="1"/>
  <c r="AB362" i="1"/>
  <c r="T363" i="1"/>
  <c r="U363" i="1"/>
  <c r="V363" i="1"/>
  <c r="W363" i="1"/>
  <c r="X363" i="1"/>
  <c r="Y363" i="1"/>
  <c r="Z363" i="1"/>
  <c r="AA363" i="1"/>
  <c r="AB363" i="1"/>
  <c r="T364" i="1"/>
  <c r="U364" i="1"/>
  <c r="V364" i="1"/>
  <c r="W364" i="1"/>
  <c r="X364" i="1"/>
  <c r="Y364" i="1"/>
  <c r="Z364" i="1"/>
  <c r="AA364" i="1"/>
  <c r="AB364" i="1"/>
  <c r="T365" i="1"/>
  <c r="U365" i="1"/>
  <c r="V365" i="1"/>
  <c r="W365" i="1"/>
  <c r="X365" i="1"/>
  <c r="Y365" i="1"/>
  <c r="Z365" i="1"/>
  <c r="AA365" i="1"/>
  <c r="AB365" i="1"/>
  <c r="T366" i="1"/>
  <c r="U366" i="1"/>
  <c r="V366" i="1"/>
  <c r="W366" i="1"/>
  <c r="X366" i="1"/>
  <c r="Y366" i="1"/>
  <c r="Z366" i="1"/>
  <c r="AA366" i="1"/>
  <c r="AB366" i="1"/>
  <c r="T367" i="1"/>
  <c r="U367" i="1"/>
  <c r="V367" i="1"/>
  <c r="W367" i="1"/>
  <c r="X367" i="1"/>
  <c r="Y367" i="1"/>
  <c r="Z367" i="1"/>
  <c r="AA367" i="1"/>
  <c r="AB367" i="1"/>
  <c r="T368" i="1"/>
  <c r="U368" i="1"/>
  <c r="V368" i="1"/>
  <c r="W368" i="1"/>
  <c r="X368" i="1"/>
  <c r="Y368" i="1"/>
  <c r="Z368" i="1"/>
  <c r="AA368" i="1"/>
  <c r="AB368" i="1"/>
  <c r="T369" i="1"/>
  <c r="U369" i="1"/>
  <c r="V369" i="1"/>
  <c r="W369" i="1"/>
  <c r="X369" i="1"/>
  <c r="Y369" i="1"/>
  <c r="Z369" i="1"/>
  <c r="AA369" i="1"/>
  <c r="AB369" i="1"/>
  <c r="T370" i="1"/>
  <c r="U370" i="1"/>
  <c r="V370" i="1"/>
  <c r="W370" i="1"/>
  <c r="X370" i="1"/>
  <c r="Y370" i="1"/>
  <c r="Z370" i="1"/>
  <c r="AA370" i="1"/>
  <c r="AB370" i="1"/>
  <c r="T371" i="1"/>
  <c r="U371" i="1"/>
  <c r="V371" i="1"/>
  <c r="W371" i="1"/>
  <c r="X371" i="1"/>
  <c r="Y371" i="1"/>
  <c r="Z371" i="1"/>
  <c r="AA371" i="1"/>
  <c r="AB371" i="1"/>
  <c r="T372" i="1"/>
  <c r="U372" i="1"/>
  <c r="V372" i="1"/>
  <c r="W372" i="1"/>
  <c r="X372" i="1"/>
  <c r="Y372" i="1"/>
  <c r="Z372" i="1"/>
  <c r="AA372" i="1"/>
  <c r="AB372" i="1"/>
  <c r="T373" i="1"/>
  <c r="U373" i="1"/>
  <c r="V373" i="1"/>
  <c r="W373" i="1"/>
  <c r="X373" i="1"/>
  <c r="Y373" i="1"/>
  <c r="Z373" i="1"/>
  <c r="AA373" i="1"/>
  <c r="AB373" i="1"/>
  <c r="T374" i="1"/>
  <c r="U374" i="1"/>
  <c r="V374" i="1"/>
  <c r="W374" i="1"/>
  <c r="X374" i="1"/>
  <c r="Y374" i="1"/>
  <c r="Z374" i="1"/>
  <c r="AA374" i="1"/>
  <c r="AB374" i="1"/>
  <c r="T375" i="1"/>
  <c r="U375" i="1"/>
  <c r="V375" i="1"/>
  <c r="W375" i="1"/>
  <c r="X375" i="1"/>
  <c r="Y375" i="1"/>
  <c r="Z375" i="1"/>
  <c r="AA375" i="1"/>
  <c r="AB375" i="1"/>
  <c r="T376" i="1"/>
  <c r="U376" i="1"/>
  <c r="V376" i="1"/>
  <c r="W376" i="1"/>
  <c r="X376" i="1"/>
  <c r="Y376" i="1"/>
  <c r="Z376" i="1"/>
  <c r="AA376" i="1"/>
  <c r="AB376" i="1"/>
  <c r="T377" i="1"/>
  <c r="U377" i="1"/>
  <c r="V377" i="1"/>
  <c r="W377" i="1"/>
  <c r="X377" i="1"/>
  <c r="Y377" i="1"/>
  <c r="Z377" i="1"/>
  <c r="AA377" i="1"/>
  <c r="AB377" i="1"/>
  <c r="T378" i="1"/>
  <c r="U378" i="1"/>
  <c r="V378" i="1"/>
  <c r="W378" i="1"/>
  <c r="X378" i="1"/>
  <c r="Y378" i="1"/>
  <c r="Z378" i="1"/>
  <c r="AA378" i="1"/>
  <c r="AB378" i="1"/>
  <c r="T379" i="1"/>
  <c r="U379" i="1"/>
  <c r="V379" i="1"/>
  <c r="W379" i="1"/>
  <c r="X379" i="1"/>
  <c r="Y379" i="1"/>
  <c r="Z379" i="1"/>
  <c r="AA379" i="1"/>
  <c r="AB379" i="1"/>
  <c r="T380" i="1"/>
  <c r="U380" i="1"/>
  <c r="V380" i="1"/>
  <c r="W380" i="1"/>
  <c r="X380" i="1"/>
  <c r="Y380" i="1"/>
  <c r="Z380" i="1"/>
  <c r="AA380" i="1"/>
  <c r="AB380" i="1"/>
  <c r="T381" i="1"/>
  <c r="U381" i="1"/>
  <c r="V381" i="1"/>
  <c r="W381" i="1"/>
  <c r="X381" i="1"/>
  <c r="Y381" i="1"/>
  <c r="Z381" i="1"/>
  <c r="AA381" i="1"/>
  <c r="AB381" i="1"/>
  <c r="T382" i="1"/>
  <c r="U382" i="1"/>
  <c r="V382" i="1"/>
  <c r="W382" i="1"/>
  <c r="X382" i="1"/>
  <c r="Y382" i="1"/>
  <c r="Z382" i="1"/>
  <c r="AA382" i="1"/>
  <c r="AB382" i="1"/>
  <c r="T383" i="1"/>
  <c r="U383" i="1"/>
  <c r="V383" i="1"/>
  <c r="W383" i="1"/>
  <c r="X383" i="1"/>
  <c r="Y383" i="1"/>
  <c r="Z383" i="1"/>
  <c r="AA383" i="1"/>
  <c r="AB383" i="1"/>
  <c r="T384" i="1"/>
  <c r="U384" i="1"/>
  <c r="V384" i="1"/>
  <c r="W384" i="1"/>
  <c r="X384" i="1"/>
  <c r="Y384" i="1"/>
  <c r="Z384" i="1"/>
  <c r="AA384" i="1"/>
  <c r="AB384" i="1"/>
  <c r="T385" i="1"/>
  <c r="U385" i="1"/>
  <c r="V385" i="1"/>
  <c r="W385" i="1"/>
  <c r="X385" i="1"/>
  <c r="Y385" i="1"/>
  <c r="Z385" i="1"/>
  <c r="AA385" i="1"/>
  <c r="AB385" i="1"/>
  <c r="T386" i="1"/>
  <c r="U386" i="1"/>
  <c r="V386" i="1"/>
  <c r="W386" i="1"/>
  <c r="X386" i="1"/>
  <c r="Y386" i="1"/>
  <c r="Z386" i="1"/>
  <c r="AA386" i="1"/>
  <c r="AB386" i="1"/>
  <c r="T387" i="1"/>
  <c r="U387" i="1"/>
  <c r="V387" i="1"/>
  <c r="W387" i="1"/>
  <c r="X387" i="1"/>
  <c r="Y387" i="1"/>
  <c r="Z387" i="1"/>
  <c r="AA387" i="1"/>
  <c r="AB387" i="1"/>
  <c r="T388" i="1"/>
  <c r="U388" i="1"/>
  <c r="V388" i="1"/>
  <c r="W388" i="1"/>
  <c r="X388" i="1"/>
  <c r="Y388" i="1"/>
  <c r="Z388" i="1"/>
  <c r="AA388" i="1"/>
  <c r="AB388" i="1"/>
  <c r="T389" i="1"/>
  <c r="U389" i="1"/>
  <c r="V389" i="1"/>
  <c r="W389" i="1"/>
  <c r="X389" i="1"/>
  <c r="Y389" i="1"/>
  <c r="Z389" i="1"/>
  <c r="AA389" i="1"/>
  <c r="AB389" i="1"/>
  <c r="T390" i="1"/>
  <c r="U390" i="1"/>
  <c r="V390" i="1"/>
  <c r="W390" i="1"/>
  <c r="X390" i="1"/>
  <c r="Y390" i="1"/>
  <c r="Z390" i="1"/>
  <c r="AA390" i="1"/>
  <c r="AB390" i="1"/>
  <c r="T391" i="1"/>
  <c r="U391" i="1"/>
  <c r="V391" i="1"/>
  <c r="W391" i="1"/>
  <c r="X391" i="1"/>
  <c r="Y391" i="1"/>
  <c r="Z391" i="1"/>
  <c r="AA391" i="1"/>
  <c r="AB391" i="1"/>
  <c r="T392" i="1"/>
  <c r="U392" i="1"/>
  <c r="V392" i="1"/>
  <c r="W392" i="1"/>
  <c r="X392" i="1"/>
  <c r="Y392" i="1"/>
  <c r="Z392" i="1"/>
  <c r="AA392" i="1"/>
  <c r="AB392" i="1"/>
  <c r="T393" i="1"/>
  <c r="U393" i="1"/>
  <c r="V393" i="1"/>
  <c r="W393" i="1"/>
  <c r="X393" i="1"/>
  <c r="Y393" i="1"/>
  <c r="Z393" i="1"/>
  <c r="AA393" i="1"/>
  <c r="AB393" i="1"/>
  <c r="T394" i="1"/>
  <c r="U394" i="1"/>
  <c r="V394" i="1"/>
  <c r="W394" i="1"/>
  <c r="X394" i="1"/>
  <c r="Y394" i="1"/>
  <c r="Z394" i="1"/>
  <c r="AA394" i="1"/>
  <c r="AB394" i="1"/>
  <c r="T395" i="1"/>
  <c r="U395" i="1"/>
  <c r="V395" i="1"/>
  <c r="W395" i="1"/>
  <c r="X395" i="1"/>
  <c r="Y395" i="1"/>
  <c r="Z395" i="1"/>
  <c r="AA395" i="1"/>
  <c r="AB395" i="1"/>
  <c r="T396" i="1"/>
  <c r="U396" i="1"/>
  <c r="V396" i="1"/>
  <c r="W396" i="1"/>
  <c r="X396" i="1"/>
  <c r="Y396" i="1"/>
  <c r="Z396" i="1"/>
  <c r="AA396" i="1"/>
  <c r="AB396" i="1"/>
  <c r="T397" i="1"/>
  <c r="U397" i="1"/>
  <c r="V397" i="1"/>
  <c r="W397" i="1"/>
  <c r="X397" i="1"/>
  <c r="Y397" i="1"/>
  <c r="Z397" i="1"/>
  <c r="AA397" i="1"/>
  <c r="AB397" i="1"/>
  <c r="T398" i="1"/>
  <c r="U398" i="1"/>
  <c r="V398" i="1"/>
  <c r="W398" i="1"/>
  <c r="X398" i="1"/>
  <c r="Y398" i="1"/>
  <c r="Z398" i="1"/>
  <c r="AA398" i="1"/>
  <c r="AB398" i="1"/>
  <c r="T399" i="1"/>
  <c r="U399" i="1"/>
  <c r="V399" i="1"/>
  <c r="W399" i="1"/>
  <c r="X399" i="1"/>
  <c r="Y399" i="1"/>
  <c r="Z399" i="1"/>
  <c r="AA399" i="1"/>
  <c r="AB399" i="1"/>
  <c r="T400" i="1"/>
  <c r="U400" i="1"/>
  <c r="V400" i="1"/>
  <c r="W400" i="1"/>
  <c r="X400" i="1"/>
  <c r="Y400" i="1"/>
  <c r="Z400" i="1"/>
  <c r="AA400" i="1"/>
  <c r="AB400" i="1"/>
  <c r="T401" i="1"/>
  <c r="U401" i="1"/>
  <c r="V401" i="1"/>
  <c r="W401" i="1"/>
  <c r="X401" i="1"/>
  <c r="Y401" i="1"/>
  <c r="Z401" i="1"/>
  <c r="AA401" i="1"/>
  <c r="AB401" i="1"/>
  <c r="T402" i="1"/>
  <c r="U402" i="1"/>
  <c r="V402" i="1"/>
  <c r="W402" i="1"/>
  <c r="X402" i="1"/>
  <c r="Y402" i="1"/>
  <c r="Z402" i="1"/>
  <c r="AA402" i="1"/>
  <c r="AB402" i="1"/>
  <c r="T403" i="1"/>
  <c r="U403" i="1"/>
  <c r="V403" i="1"/>
  <c r="W403" i="1"/>
  <c r="X403" i="1"/>
  <c r="Y403" i="1"/>
  <c r="Z403" i="1"/>
  <c r="AA403" i="1"/>
  <c r="AB403" i="1"/>
  <c r="T404" i="1"/>
  <c r="U404" i="1"/>
  <c r="V404" i="1"/>
  <c r="W404" i="1"/>
  <c r="X404" i="1"/>
  <c r="Y404" i="1"/>
  <c r="Z404" i="1"/>
  <c r="AA404" i="1"/>
  <c r="AB404" i="1"/>
  <c r="T405" i="1"/>
  <c r="U405" i="1"/>
  <c r="V405" i="1"/>
  <c r="W405" i="1"/>
  <c r="X405" i="1"/>
  <c r="Y405" i="1"/>
  <c r="Z405" i="1"/>
  <c r="AA405" i="1"/>
  <c r="AB405" i="1"/>
  <c r="T406" i="1"/>
  <c r="U406" i="1"/>
  <c r="V406" i="1"/>
  <c r="W406" i="1"/>
  <c r="X406" i="1"/>
  <c r="Y406" i="1"/>
  <c r="Z406" i="1"/>
  <c r="AA406" i="1"/>
  <c r="AB406" i="1"/>
  <c r="T407" i="1"/>
  <c r="U407" i="1"/>
  <c r="V407" i="1"/>
  <c r="W407" i="1"/>
  <c r="X407" i="1"/>
  <c r="Y407" i="1"/>
  <c r="Z407" i="1"/>
  <c r="AA407" i="1"/>
  <c r="AB407" i="1"/>
  <c r="T408" i="1"/>
  <c r="U408" i="1"/>
  <c r="V408" i="1"/>
  <c r="W408" i="1"/>
  <c r="X408" i="1"/>
  <c r="Y408" i="1"/>
  <c r="Z408" i="1"/>
  <c r="AA408" i="1"/>
  <c r="AB408" i="1"/>
  <c r="T409" i="1"/>
  <c r="U409" i="1"/>
  <c r="V409" i="1"/>
  <c r="W409" i="1"/>
  <c r="X409" i="1"/>
  <c r="Y409" i="1"/>
  <c r="Z409" i="1"/>
  <c r="AA409" i="1"/>
  <c r="AB409" i="1"/>
  <c r="T410" i="1"/>
  <c r="U410" i="1"/>
  <c r="V410" i="1"/>
  <c r="W410" i="1"/>
  <c r="X410" i="1"/>
  <c r="Y410" i="1"/>
  <c r="Z410" i="1"/>
  <c r="AA410" i="1"/>
  <c r="AB410" i="1"/>
  <c r="T411" i="1"/>
  <c r="U411" i="1"/>
  <c r="V411" i="1"/>
  <c r="W411" i="1"/>
  <c r="X411" i="1"/>
  <c r="Y411" i="1"/>
  <c r="Z411" i="1"/>
  <c r="AA411" i="1"/>
  <c r="AB411" i="1"/>
  <c r="T412" i="1"/>
  <c r="U412" i="1"/>
  <c r="V412" i="1"/>
  <c r="W412" i="1"/>
  <c r="X412" i="1"/>
  <c r="Y412" i="1"/>
  <c r="Z412" i="1"/>
  <c r="AA412" i="1"/>
  <c r="AB412" i="1"/>
  <c r="T413" i="1"/>
  <c r="U413" i="1"/>
  <c r="V413" i="1"/>
  <c r="W413" i="1"/>
  <c r="X413" i="1"/>
  <c r="Y413" i="1"/>
  <c r="Z413" i="1"/>
  <c r="AA413" i="1"/>
  <c r="AB413" i="1"/>
  <c r="T414" i="1"/>
  <c r="U414" i="1"/>
  <c r="V414" i="1"/>
  <c r="W414" i="1"/>
  <c r="X414" i="1"/>
  <c r="Y414" i="1"/>
  <c r="Z414" i="1"/>
  <c r="AA414" i="1"/>
  <c r="AB414" i="1"/>
  <c r="T415" i="1"/>
  <c r="U415" i="1"/>
  <c r="V415" i="1"/>
  <c r="W415" i="1"/>
  <c r="X415" i="1"/>
  <c r="Y415" i="1"/>
  <c r="Z415" i="1"/>
  <c r="AA415" i="1"/>
  <c r="AB415" i="1"/>
  <c r="T416" i="1"/>
  <c r="U416" i="1"/>
  <c r="V416" i="1"/>
  <c r="W416" i="1"/>
  <c r="X416" i="1"/>
  <c r="Y416" i="1"/>
  <c r="Z416" i="1"/>
  <c r="AA416" i="1"/>
  <c r="AB416" i="1"/>
  <c r="T417" i="1"/>
  <c r="U417" i="1"/>
  <c r="V417" i="1"/>
  <c r="W417" i="1"/>
  <c r="X417" i="1"/>
  <c r="Y417" i="1"/>
  <c r="Z417" i="1"/>
  <c r="AA417" i="1"/>
  <c r="AB417" i="1"/>
  <c r="T418" i="1"/>
  <c r="U418" i="1"/>
  <c r="V418" i="1"/>
  <c r="W418" i="1"/>
  <c r="X418" i="1"/>
  <c r="Y418" i="1"/>
  <c r="Z418" i="1"/>
  <c r="AA418" i="1"/>
  <c r="AB418" i="1"/>
  <c r="T419" i="1"/>
  <c r="U419" i="1"/>
  <c r="V419" i="1"/>
  <c r="W419" i="1"/>
  <c r="X419" i="1"/>
  <c r="Y419" i="1"/>
  <c r="Z419" i="1"/>
  <c r="AA419" i="1"/>
  <c r="AB419" i="1"/>
  <c r="T420" i="1"/>
  <c r="U420" i="1"/>
  <c r="V420" i="1"/>
  <c r="W420" i="1"/>
  <c r="X420" i="1"/>
  <c r="Y420" i="1"/>
  <c r="Z420" i="1"/>
  <c r="AA420" i="1"/>
  <c r="AB420" i="1"/>
  <c r="T421" i="1"/>
  <c r="U421" i="1"/>
  <c r="V421" i="1"/>
  <c r="W421" i="1"/>
  <c r="X421" i="1"/>
  <c r="Y421" i="1"/>
  <c r="Z421" i="1"/>
  <c r="AA421" i="1"/>
  <c r="AB421" i="1"/>
  <c r="T422" i="1"/>
  <c r="U422" i="1"/>
  <c r="V422" i="1"/>
  <c r="W422" i="1"/>
  <c r="X422" i="1"/>
  <c r="Y422" i="1"/>
  <c r="Z422" i="1"/>
  <c r="AA422" i="1"/>
  <c r="AB422" i="1"/>
  <c r="T423" i="1"/>
  <c r="U423" i="1"/>
  <c r="V423" i="1"/>
  <c r="W423" i="1"/>
  <c r="X423" i="1"/>
  <c r="Y423" i="1"/>
  <c r="Z423" i="1"/>
  <c r="AA423" i="1"/>
  <c r="AB423" i="1"/>
  <c r="T424" i="1"/>
  <c r="U424" i="1"/>
  <c r="V424" i="1"/>
  <c r="W424" i="1"/>
  <c r="X424" i="1"/>
  <c r="Y424" i="1"/>
  <c r="Z424" i="1"/>
  <c r="AA424" i="1"/>
  <c r="AB424" i="1"/>
  <c r="T425" i="1"/>
  <c r="U425" i="1"/>
  <c r="V425" i="1"/>
  <c r="W425" i="1"/>
  <c r="X425" i="1"/>
  <c r="Y425" i="1"/>
  <c r="Z425" i="1"/>
  <c r="AA425" i="1"/>
  <c r="AB425" i="1"/>
  <c r="T426" i="1"/>
  <c r="U426" i="1"/>
  <c r="V426" i="1"/>
  <c r="W426" i="1"/>
  <c r="X426" i="1"/>
  <c r="Y426" i="1"/>
  <c r="Z426" i="1"/>
  <c r="AA426" i="1"/>
  <c r="AB426" i="1"/>
  <c r="T427" i="1"/>
  <c r="U427" i="1"/>
  <c r="V427" i="1"/>
  <c r="W427" i="1"/>
  <c r="X427" i="1"/>
  <c r="Y427" i="1"/>
  <c r="Z427" i="1"/>
  <c r="AA427" i="1"/>
  <c r="AB427" i="1"/>
  <c r="T428" i="1"/>
  <c r="U428" i="1"/>
  <c r="V428" i="1"/>
  <c r="W428" i="1"/>
  <c r="X428" i="1"/>
  <c r="Y428" i="1"/>
  <c r="Z428" i="1"/>
  <c r="AA428" i="1"/>
  <c r="AB428" i="1"/>
  <c r="T429" i="1"/>
  <c r="U429" i="1"/>
  <c r="V429" i="1"/>
  <c r="W429" i="1"/>
  <c r="X429" i="1"/>
  <c r="Y429" i="1"/>
  <c r="Z429" i="1"/>
  <c r="AA429" i="1"/>
  <c r="AB429" i="1"/>
  <c r="T430" i="1"/>
  <c r="U430" i="1"/>
  <c r="V430" i="1"/>
  <c r="W430" i="1"/>
  <c r="X430" i="1"/>
  <c r="Y430" i="1"/>
  <c r="Z430" i="1"/>
  <c r="AA430" i="1"/>
  <c r="AB430" i="1"/>
  <c r="T431" i="1"/>
  <c r="U431" i="1"/>
  <c r="V431" i="1"/>
  <c r="W431" i="1"/>
  <c r="X431" i="1"/>
  <c r="Y431" i="1"/>
  <c r="Z431" i="1"/>
  <c r="AA431" i="1"/>
  <c r="AB431" i="1"/>
  <c r="T432" i="1"/>
  <c r="U432" i="1"/>
  <c r="V432" i="1"/>
  <c r="W432" i="1"/>
  <c r="X432" i="1"/>
  <c r="Y432" i="1"/>
  <c r="Z432" i="1"/>
  <c r="AA432" i="1"/>
  <c r="AB432" i="1"/>
  <c r="T433" i="1"/>
  <c r="U433" i="1"/>
  <c r="V433" i="1"/>
  <c r="W433" i="1"/>
  <c r="X433" i="1"/>
  <c r="Y433" i="1"/>
  <c r="Z433" i="1"/>
  <c r="AA433" i="1"/>
  <c r="AB433" i="1"/>
  <c r="T434" i="1"/>
  <c r="U434" i="1"/>
  <c r="V434" i="1"/>
  <c r="W434" i="1"/>
  <c r="X434" i="1"/>
  <c r="Y434" i="1"/>
  <c r="Z434" i="1"/>
  <c r="AA434" i="1"/>
  <c r="AB434" i="1"/>
  <c r="T435" i="1"/>
  <c r="U435" i="1"/>
  <c r="V435" i="1"/>
  <c r="W435" i="1"/>
  <c r="X435" i="1"/>
  <c r="Y435" i="1"/>
  <c r="Z435" i="1"/>
  <c r="AA435" i="1"/>
  <c r="AB435" i="1"/>
  <c r="T436" i="1"/>
  <c r="U436" i="1"/>
  <c r="V436" i="1"/>
  <c r="W436" i="1"/>
  <c r="X436" i="1"/>
  <c r="Y436" i="1"/>
  <c r="Z436" i="1"/>
  <c r="AA436" i="1"/>
  <c r="AB436" i="1"/>
  <c r="T437" i="1"/>
  <c r="U437" i="1"/>
  <c r="V437" i="1"/>
  <c r="W437" i="1"/>
  <c r="X437" i="1"/>
  <c r="Y437" i="1"/>
  <c r="Z437" i="1"/>
  <c r="AA437" i="1"/>
  <c r="AB437" i="1"/>
  <c r="T438" i="1"/>
  <c r="U438" i="1"/>
  <c r="V438" i="1"/>
  <c r="W438" i="1"/>
  <c r="X438" i="1"/>
  <c r="Y438" i="1"/>
  <c r="Z438" i="1"/>
  <c r="AA438" i="1"/>
  <c r="AB438" i="1"/>
  <c r="T439" i="1"/>
  <c r="U439" i="1"/>
  <c r="V439" i="1"/>
  <c r="W439" i="1"/>
  <c r="X439" i="1"/>
  <c r="Y439" i="1"/>
  <c r="Z439" i="1"/>
  <c r="AA439" i="1"/>
  <c r="AB439" i="1"/>
  <c r="T440" i="1"/>
  <c r="U440" i="1"/>
  <c r="V440" i="1"/>
  <c r="W440" i="1"/>
  <c r="X440" i="1"/>
  <c r="Y440" i="1"/>
  <c r="Z440" i="1"/>
  <c r="AA440" i="1"/>
  <c r="AB440" i="1"/>
  <c r="T441" i="1"/>
  <c r="U441" i="1"/>
  <c r="V441" i="1"/>
  <c r="W441" i="1"/>
  <c r="X441" i="1"/>
  <c r="Y441" i="1"/>
  <c r="Z441" i="1"/>
  <c r="AA441" i="1"/>
  <c r="AB441" i="1"/>
  <c r="T442" i="1"/>
  <c r="U442" i="1"/>
  <c r="V442" i="1"/>
  <c r="W442" i="1"/>
  <c r="X442" i="1"/>
  <c r="Y442" i="1"/>
  <c r="Z442" i="1"/>
  <c r="AA442" i="1"/>
  <c r="AB442" i="1"/>
  <c r="T443" i="1"/>
  <c r="U443" i="1"/>
  <c r="V443" i="1"/>
  <c r="W443" i="1"/>
  <c r="X443" i="1"/>
  <c r="Y443" i="1"/>
  <c r="Z443" i="1"/>
  <c r="AA443" i="1"/>
  <c r="AB443" i="1"/>
  <c r="T444" i="1"/>
  <c r="U444" i="1"/>
  <c r="V444" i="1"/>
  <c r="W444" i="1"/>
  <c r="X444" i="1"/>
  <c r="Y444" i="1"/>
  <c r="Z444" i="1"/>
  <c r="AA444" i="1"/>
  <c r="AB444" i="1"/>
  <c r="T445" i="1"/>
  <c r="U445" i="1"/>
  <c r="V445" i="1"/>
  <c r="W445" i="1"/>
  <c r="X445" i="1"/>
  <c r="Y445" i="1"/>
  <c r="Z445" i="1"/>
  <c r="AA445" i="1"/>
  <c r="AB445" i="1"/>
  <c r="T446" i="1"/>
  <c r="U446" i="1"/>
  <c r="V446" i="1"/>
  <c r="W446" i="1"/>
  <c r="X446" i="1"/>
  <c r="Y446" i="1"/>
  <c r="Z446" i="1"/>
  <c r="AA446" i="1"/>
  <c r="AB446" i="1"/>
  <c r="T447" i="1"/>
  <c r="U447" i="1"/>
  <c r="V447" i="1"/>
  <c r="W447" i="1"/>
  <c r="X447" i="1"/>
  <c r="Y447" i="1"/>
  <c r="Z447" i="1"/>
  <c r="AA447" i="1"/>
  <c r="AB447" i="1"/>
  <c r="T448" i="1"/>
  <c r="U448" i="1"/>
  <c r="V448" i="1"/>
  <c r="W448" i="1"/>
  <c r="X448" i="1"/>
  <c r="Y448" i="1"/>
  <c r="Z448" i="1"/>
  <c r="AA448" i="1"/>
  <c r="AB448" i="1"/>
  <c r="T449" i="1"/>
  <c r="U449" i="1"/>
  <c r="V449" i="1"/>
  <c r="W449" i="1"/>
  <c r="X449" i="1"/>
  <c r="Y449" i="1"/>
  <c r="Z449" i="1"/>
  <c r="AA449" i="1"/>
  <c r="AB449" i="1"/>
  <c r="T450" i="1"/>
  <c r="U450" i="1"/>
  <c r="V450" i="1"/>
  <c r="W450" i="1"/>
  <c r="X450" i="1"/>
  <c r="Y450" i="1"/>
  <c r="Z450" i="1"/>
  <c r="AA450" i="1"/>
  <c r="AB450" i="1"/>
  <c r="T451" i="1"/>
  <c r="U451" i="1"/>
  <c r="V451" i="1"/>
  <c r="W451" i="1"/>
  <c r="X451" i="1"/>
  <c r="Y451" i="1"/>
  <c r="Z451" i="1"/>
  <c r="AA451" i="1"/>
  <c r="AB451" i="1"/>
  <c r="T452" i="1"/>
  <c r="U452" i="1"/>
  <c r="V452" i="1"/>
  <c r="W452" i="1"/>
  <c r="X452" i="1"/>
  <c r="Y452" i="1"/>
  <c r="Z452" i="1"/>
  <c r="AA452" i="1"/>
  <c r="AB452" i="1"/>
  <c r="T453" i="1"/>
  <c r="U453" i="1"/>
  <c r="V453" i="1"/>
  <c r="W453" i="1"/>
  <c r="X453" i="1"/>
  <c r="Y453" i="1"/>
  <c r="Z453" i="1"/>
  <c r="AA453" i="1"/>
  <c r="AB453" i="1"/>
  <c r="T454" i="1"/>
  <c r="U454" i="1"/>
  <c r="V454" i="1"/>
  <c r="W454" i="1"/>
  <c r="X454" i="1"/>
  <c r="Y454" i="1"/>
  <c r="Z454" i="1"/>
  <c r="AA454" i="1"/>
  <c r="AB454" i="1"/>
  <c r="T455" i="1"/>
  <c r="U455" i="1"/>
  <c r="V455" i="1"/>
  <c r="W455" i="1"/>
  <c r="X455" i="1"/>
  <c r="Y455" i="1"/>
  <c r="Z455" i="1"/>
  <c r="AA455" i="1"/>
  <c r="AB455" i="1"/>
  <c r="T456" i="1"/>
  <c r="U456" i="1"/>
  <c r="V456" i="1"/>
  <c r="W456" i="1"/>
  <c r="X456" i="1"/>
  <c r="Y456" i="1"/>
  <c r="Z456" i="1"/>
  <c r="AA456" i="1"/>
  <c r="AB456" i="1"/>
  <c r="T457" i="1"/>
  <c r="U457" i="1"/>
  <c r="V457" i="1"/>
  <c r="W457" i="1"/>
  <c r="X457" i="1"/>
  <c r="Y457" i="1"/>
  <c r="Z457" i="1"/>
  <c r="AA457" i="1"/>
  <c r="AB457" i="1"/>
  <c r="T458" i="1"/>
  <c r="U458" i="1"/>
  <c r="V458" i="1"/>
  <c r="W458" i="1"/>
  <c r="X458" i="1"/>
  <c r="Y458" i="1"/>
  <c r="Z458" i="1"/>
  <c r="AA458" i="1"/>
  <c r="AB458" i="1"/>
  <c r="T459" i="1"/>
  <c r="U459" i="1"/>
  <c r="V459" i="1"/>
  <c r="W459" i="1"/>
  <c r="X459" i="1"/>
  <c r="Y459" i="1"/>
  <c r="Z459" i="1"/>
  <c r="AA459" i="1"/>
  <c r="AB459" i="1"/>
  <c r="T460" i="1"/>
  <c r="U460" i="1"/>
  <c r="V460" i="1"/>
  <c r="W460" i="1"/>
  <c r="X460" i="1"/>
  <c r="Y460" i="1"/>
  <c r="Z460" i="1"/>
  <c r="AA460" i="1"/>
  <c r="AB460" i="1"/>
  <c r="T461" i="1"/>
  <c r="U461" i="1"/>
  <c r="V461" i="1"/>
  <c r="W461" i="1"/>
  <c r="X461" i="1"/>
  <c r="Y461" i="1"/>
  <c r="Z461" i="1"/>
  <c r="AA461" i="1"/>
  <c r="AB461" i="1"/>
  <c r="T462" i="1"/>
  <c r="U462" i="1"/>
  <c r="V462" i="1"/>
  <c r="W462" i="1"/>
  <c r="X462" i="1"/>
  <c r="Y462" i="1"/>
  <c r="Z462" i="1"/>
  <c r="AA462" i="1"/>
  <c r="AB462" i="1"/>
  <c r="T463" i="1"/>
  <c r="U463" i="1"/>
  <c r="V463" i="1"/>
  <c r="W463" i="1"/>
  <c r="X463" i="1"/>
  <c r="Y463" i="1"/>
  <c r="Z463" i="1"/>
  <c r="AA463" i="1"/>
  <c r="AB463" i="1"/>
  <c r="T464" i="1"/>
  <c r="U464" i="1"/>
  <c r="V464" i="1"/>
  <c r="W464" i="1"/>
  <c r="X464" i="1"/>
  <c r="Y464" i="1"/>
  <c r="Z464" i="1"/>
  <c r="AA464" i="1"/>
  <c r="AB464" i="1"/>
  <c r="T465" i="1"/>
  <c r="U465" i="1"/>
  <c r="V465" i="1"/>
  <c r="W465" i="1"/>
  <c r="X465" i="1"/>
  <c r="Y465" i="1"/>
  <c r="Z465" i="1"/>
  <c r="AA465" i="1"/>
  <c r="AB465" i="1"/>
  <c r="T466" i="1"/>
  <c r="U466" i="1"/>
  <c r="V466" i="1"/>
  <c r="W466" i="1"/>
  <c r="X466" i="1"/>
  <c r="Y466" i="1"/>
  <c r="Z466" i="1"/>
  <c r="AA466" i="1"/>
  <c r="AB466" i="1"/>
  <c r="T467" i="1"/>
  <c r="U467" i="1"/>
  <c r="V467" i="1"/>
  <c r="W467" i="1"/>
  <c r="X467" i="1"/>
  <c r="Y467" i="1"/>
  <c r="Z467" i="1"/>
  <c r="AA467" i="1"/>
  <c r="AB467" i="1"/>
  <c r="T468" i="1"/>
  <c r="U468" i="1"/>
  <c r="V468" i="1"/>
  <c r="W468" i="1"/>
  <c r="X468" i="1"/>
  <c r="Y468" i="1"/>
  <c r="Z468" i="1"/>
  <c r="AA468" i="1"/>
  <c r="AB468" i="1"/>
  <c r="T469" i="1"/>
  <c r="U469" i="1"/>
  <c r="V469" i="1"/>
  <c r="W469" i="1"/>
  <c r="X469" i="1"/>
  <c r="Y469" i="1"/>
  <c r="Z469" i="1"/>
  <c r="AA469" i="1"/>
  <c r="AB469" i="1"/>
  <c r="T470" i="1"/>
  <c r="U470" i="1"/>
  <c r="V470" i="1"/>
  <c r="W470" i="1"/>
  <c r="X470" i="1"/>
  <c r="Y470" i="1"/>
  <c r="Z470" i="1"/>
  <c r="AA470" i="1"/>
  <c r="AB470" i="1"/>
  <c r="T471" i="1"/>
  <c r="U471" i="1"/>
  <c r="V471" i="1"/>
  <c r="W471" i="1"/>
  <c r="X471" i="1"/>
  <c r="Y471" i="1"/>
  <c r="Z471" i="1"/>
  <c r="AA471" i="1"/>
  <c r="AB471" i="1"/>
  <c r="T472" i="1"/>
  <c r="U472" i="1"/>
  <c r="V472" i="1"/>
  <c r="W472" i="1"/>
  <c r="X472" i="1"/>
  <c r="Y472" i="1"/>
  <c r="Z472" i="1"/>
  <c r="AA472" i="1"/>
  <c r="AB472" i="1"/>
  <c r="T473" i="1"/>
  <c r="U473" i="1"/>
  <c r="V473" i="1"/>
  <c r="W473" i="1"/>
  <c r="X473" i="1"/>
  <c r="Y473" i="1"/>
  <c r="Z473" i="1"/>
  <c r="AA473" i="1"/>
  <c r="AB473" i="1"/>
  <c r="T474" i="1"/>
  <c r="U474" i="1"/>
  <c r="V474" i="1"/>
  <c r="W474" i="1"/>
  <c r="X474" i="1"/>
  <c r="Y474" i="1"/>
  <c r="Z474" i="1"/>
  <c r="AA474" i="1"/>
  <c r="AB474" i="1"/>
  <c r="T475" i="1"/>
  <c r="U475" i="1"/>
  <c r="V475" i="1"/>
  <c r="W475" i="1"/>
  <c r="X475" i="1"/>
  <c r="Y475" i="1"/>
  <c r="Z475" i="1"/>
  <c r="AA475" i="1"/>
  <c r="AB475" i="1"/>
  <c r="T476" i="1"/>
  <c r="U476" i="1"/>
  <c r="V476" i="1"/>
  <c r="W476" i="1"/>
  <c r="X476" i="1"/>
  <c r="Y476" i="1"/>
  <c r="Z476" i="1"/>
  <c r="AA476" i="1"/>
  <c r="AB476" i="1"/>
  <c r="T477" i="1"/>
  <c r="U477" i="1"/>
  <c r="V477" i="1"/>
  <c r="W477" i="1"/>
  <c r="X477" i="1"/>
  <c r="Y477" i="1"/>
  <c r="Z477" i="1"/>
  <c r="AA477" i="1"/>
  <c r="AB477" i="1"/>
  <c r="T478" i="1"/>
  <c r="U478" i="1"/>
  <c r="V478" i="1"/>
  <c r="W478" i="1"/>
  <c r="X478" i="1"/>
  <c r="Y478" i="1"/>
  <c r="Z478" i="1"/>
  <c r="AA478" i="1"/>
  <c r="AB478" i="1"/>
  <c r="T479" i="1"/>
  <c r="U479" i="1"/>
  <c r="V479" i="1"/>
  <c r="W479" i="1"/>
  <c r="X479" i="1"/>
  <c r="Y479" i="1"/>
  <c r="Z479" i="1"/>
  <c r="AA479" i="1"/>
  <c r="AB479" i="1"/>
  <c r="T480" i="1"/>
  <c r="U480" i="1"/>
  <c r="V480" i="1"/>
  <c r="W480" i="1"/>
  <c r="X480" i="1"/>
  <c r="Y480" i="1"/>
  <c r="Z480" i="1"/>
  <c r="AA480" i="1"/>
  <c r="AB480" i="1"/>
  <c r="T481" i="1"/>
  <c r="U481" i="1"/>
  <c r="V481" i="1"/>
  <c r="W481" i="1"/>
  <c r="X481" i="1"/>
  <c r="Y481" i="1"/>
  <c r="Z481" i="1"/>
  <c r="AA481" i="1"/>
  <c r="AB481" i="1"/>
  <c r="T482" i="1"/>
  <c r="U482" i="1"/>
  <c r="V482" i="1"/>
  <c r="W482" i="1"/>
  <c r="X482" i="1"/>
  <c r="Y482" i="1"/>
  <c r="Z482" i="1"/>
  <c r="AA482" i="1"/>
  <c r="AB482" i="1"/>
  <c r="T483" i="1"/>
  <c r="U483" i="1"/>
  <c r="V483" i="1"/>
  <c r="W483" i="1"/>
  <c r="X483" i="1"/>
  <c r="Y483" i="1"/>
  <c r="Z483" i="1"/>
  <c r="AA483" i="1"/>
  <c r="AB483" i="1"/>
  <c r="T484" i="1"/>
  <c r="U484" i="1"/>
  <c r="V484" i="1"/>
  <c r="W484" i="1"/>
  <c r="X484" i="1"/>
  <c r="Y484" i="1"/>
  <c r="Z484" i="1"/>
  <c r="AA484" i="1"/>
  <c r="AB484" i="1"/>
  <c r="T485" i="1"/>
  <c r="U485" i="1"/>
  <c r="V485" i="1"/>
  <c r="W485" i="1"/>
  <c r="X485" i="1"/>
  <c r="Y485" i="1"/>
  <c r="Z485" i="1"/>
  <c r="AA485" i="1"/>
  <c r="AB485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4" i="1"/>
  <c r="R94" i="1"/>
  <c r="S94" i="1"/>
  <c r="Q95" i="1"/>
  <c r="R95" i="1"/>
  <c r="S95" i="1"/>
  <c r="Q96" i="1"/>
  <c r="R96" i="1"/>
  <c r="S96" i="1"/>
  <c r="Q97" i="1"/>
  <c r="R97" i="1"/>
  <c r="S97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Q116" i="1"/>
  <c r="R116" i="1"/>
  <c r="S116" i="1"/>
  <c r="Q117" i="1"/>
  <c r="R117" i="1"/>
  <c r="S117" i="1"/>
  <c r="Q118" i="1"/>
  <c r="R118" i="1"/>
  <c r="S118" i="1"/>
  <c r="Q119" i="1"/>
  <c r="R119" i="1"/>
  <c r="S119" i="1"/>
  <c r="Q120" i="1"/>
  <c r="R120" i="1"/>
  <c r="S120" i="1"/>
  <c r="Q121" i="1"/>
  <c r="R121" i="1"/>
  <c r="S121" i="1"/>
  <c r="Q122" i="1"/>
  <c r="R122" i="1"/>
  <c r="S122" i="1"/>
  <c r="Q123" i="1"/>
  <c r="R123" i="1"/>
  <c r="S123" i="1"/>
  <c r="Q124" i="1"/>
  <c r="R124" i="1"/>
  <c r="S124" i="1"/>
  <c r="Q125" i="1"/>
  <c r="R125" i="1"/>
  <c r="S125" i="1"/>
  <c r="Q126" i="1"/>
  <c r="R126" i="1"/>
  <c r="S126" i="1"/>
  <c r="Q127" i="1"/>
  <c r="R127" i="1"/>
  <c r="S127" i="1"/>
  <c r="Q128" i="1"/>
  <c r="R128" i="1"/>
  <c r="S128" i="1"/>
  <c r="Q129" i="1"/>
  <c r="R129" i="1"/>
  <c r="S129" i="1"/>
  <c r="Q130" i="1"/>
  <c r="R130" i="1"/>
  <c r="S130" i="1"/>
  <c r="Q131" i="1"/>
  <c r="R131" i="1"/>
  <c r="S131" i="1"/>
  <c r="Q132" i="1"/>
  <c r="R132" i="1"/>
  <c r="S132" i="1"/>
  <c r="Q133" i="1"/>
  <c r="R133" i="1"/>
  <c r="S133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47" i="1"/>
  <c r="R147" i="1"/>
  <c r="S147" i="1"/>
  <c r="Q148" i="1"/>
  <c r="R148" i="1"/>
  <c r="S148" i="1"/>
  <c r="Q149" i="1"/>
  <c r="R149" i="1"/>
  <c r="S149" i="1"/>
  <c r="Q150" i="1"/>
  <c r="R150" i="1"/>
  <c r="S150" i="1"/>
  <c r="Q151" i="1"/>
  <c r="R151" i="1"/>
  <c r="S151" i="1"/>
  <c r="Q152" i="1"/>
  <c r="R152" i="1"/>
  <c r="S152" i="1"/>
  <c r="Q153" i="1"/>
  <c r="R153" i="1"/>
  <c r="S153" i="1"/>
  <c r="Q154" i="1"/>
  <c r="R154" i="1"/>
  <c r="S154" i="1"/>
  <c r="Q155" i="1"/>
  <c r="R155" i="1"/>
  <c r="S155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0" i="1"/>
  <c r="R160" i="1"/>
  <c r="S160" i="1"/>
  <c r="Q161" i="1"/>
  <c r="R161" i="1"/>
  <c r="S161" i="1"/>
  <c r="Q162" i="1"/>
  <c r="R162" i="1"/>
  <c r="S162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69" i="1"/>
  <c r="R169" i="1"/>
  <c r="S169" i="1"/>
  <c r="Q170" i="1"/>
  <c r="R170" i="1"/>
  <c r="S170" i="1"/>
  <c r="Q171" i="1"/>
  <c r="R171" i="1"/>
  <c r="S171" i="1"/>
  <c r="Q172" i="1"/>
  <c r="R172" i="1"/>
  <c r="S172" i="1"/>
  <c r="Q173" i="1"/>
  <c r="R173" i="1"/>
  <c r="S173" i="1"/>
  <c r="Q174" i="1"/>
  <c r="R174" i="1"/>
  <c r="S174" i="1"/>
  <c r="Q175" i="1"/>
  <c r="R175" i="1"/>
  <c r="S175" i="1"/>
  <c r="Q176" i="1"/>
  <c r="R176" i="1"/>
  <c r="S176" i="1"/>
  <c r="Q177" i="1"/>
  <c r="R177" i="1"/>
  <c r="S177" i="1"/>
  <c r="Q178" i="1"/>
  <c r="R178" i="1"/>
  <c r="S178" i="1"/>
  <c r="Q179" i="1"/>
  <c r="R179" i="1"/>
  <c r="S179" i="1"/>
  <c r="Q180" i="1"/>
  <c r="R180" i="1"/>
  <c r="S180" i="1"/>
  <c r="Q181" i="1"/>
  <c r="R181" i="1"/>
  <c r="S181" i="1"/>
  <c r="Q182" i="1"/>
  <c r="R182" i="1"/>
  <c r="S182" i="1"/>
  <c r="Q183" i="1"/>
  <c r="R183" i="1"/>
  <c r="S183" i="1"/>
  <c r="Q184" i="1"/>
  <c r="R184" i="1"/>
  <c r="S184" i="1"/>
  <c r="Q185" i="1"/>
  <c r="R185" i="1"/>
  <c r="S185" i="1"/>
  <c r="Q186" i="1"/>
  <c r="R186" i="1"/>
  <c r="S186" i="1"/>
  <c r="Q187" i="1"/>
  <c r="R187" i="1"/>
  <c r="S187" i="1"/>
  <c r="Q188" i="1"/>
  <c r="R188" i="1"/>
  <c r="S188" i="1"/>
  <c r="Q189" i="1"/>
  <c r="R189" i="1"/>
  <c r="S189" i="1"/>
  <c r="Q190" i="1"/>
  <c r="R190" i="1"/>
  <c r="S190" i="1"/>
  <c r="Q191" i="1"/>
  <c r="R191" i="1"/>
  <c r="S191" i="1"/>
  <c r="Q192" i="1"/>
  <c r="R192" i="1"/>
  <c r="S192" i="1"/>
  <c r="Q193" i="1"/>
  <c r="R193" i="1"/>
  <c r="S193" i="1"/>
  <c r="Q194" i="1"/>
  <c r="R194" i="1"/>
  <c r="S194" i="1"/>
  <c r="Q195" i="1"/>
  <c r="R195" i="1"/>
  <c r="S195" i="1"/>
  <c r="Q196" i="1"/>
  <c r="R196" i="1"/>
  <c r="S196" i="1"/>
  <c r="Q197" i="1"/>
  <c r="R197" i="1"/>
  <c r="S197" i="1"/>
  <c r="Q198" i="1"/>
  <c r="R198" i="1"/>
  <c r="S198" i="1"/>
  <c r="Q199" i="1"/>
  <c r="R199" i="1"/>
  <c r="S199" i="1"/>
  <c r="Q200" i="1"/>
  <c r="R200" i="1"/>
  <c r="S200" i="1"/>
  <c r="Q201" i="1"/>
  <c r="R201" i="1"/>
  <c r="S201" i="1"/>
  <c r="Q202" i="1"/>
  <c r="R202" i="1"/>
  <c r="S202" i="1"/>
  <c r="Q203" i="1"/>
  <c r="R203" i="1"/>
  <c r="S203" i="1"/>
  <c r="Q204" i="1"/>
  <c r="R204" i="1"/>
  <c r="S204" i="1"/>
  <c r="Q205" i="1"/>
  <c r="R205" i="1"/>
  <c r="S205" i="1"/>
  <c r="Q206" i="1"/>
  <c r="R206" i="1"/>
  <c r="S206" i="1"/>
  <c r="Q207" i="1"/>
  <c r="R207" i="1"/>
  <c r="S207" i="1"/>
  <c r="Q208" i="1"/>
  <c r="R208" i="1"/>
  <c r="S208" i="1"/>
  <c r="Q209" i="1"/>
  <c r="R209" i="1"/>
  <c r="S209" i="1"/>
  <c r="Q210" i="1"/>
  <c r="R210" i="1"/>
  <c r="S210" i="1"/>
  <c r="Q211" i="1"/>
  <c r="R211" i="1"/>
  <c r="S211" i="1"/>
  <c r="Q212" i="1"/>
  <c r="R212" i="1"/>
  <c r="S212" i="1"/>
  <c r="Q213" i="1"/>
  <c r="R213" i="1"/>
  <c r="S213" i="1"/>
  <c r="Q214" i="1"/>
  <c r="R214" i="1"/>
  <c r="S214" i="1"/>
  <c r="Q215" i="1"/>
  <c r="R215" i="1"/>
  <c r="S215" i="1"/>
  <c r="Q216" i="1"/>
  <c r="R216" i="1"/>
  <c r="S216" i="1"/>
  <c r="Q217" i="1"/>
  <c r="R217" i="1"/>
  <c r="S217" i="1"/>
  <c r="Q218" i="1"/>
  <c r="R218" i="1"/>
  <c r="S218" i="1"/>
  <c r="Q219" i="1"/>
  <c r="R219" i="1"/>
  <c r="S219" i="1"/>
  <c r="Q220" i="1"/>
  <c r="R220" i="1"/>
  <c r="S220" i="1"/>
  <c r="Q221" i="1"/>
  <c r="R221" i="1"/>
  <c r="S221" i="1"/>
  <c r="Q222" i="1"/>
  <c r="R222" i="1"/>
  <c r="S222" i="1"/>
  <c r="Q223" i="1"/>
  <c r="R223" i="1"/>
  <c r="S223" i="1"/>
  <c r="Q224" i="1"/>
  <c r="R224" i="1"/>
  <c r="S224" i="1"/>
  <c r="Q225" i="1"/>
  <c r="R225" i="1"/>
  <c r="S225" i="1"/>
  <c r="Q226" i="1"/>
  <c r="R226" i="1"/>
  <c r="S226" i="1"/>
  <c r="Q227" i="1"/>
  <c r="R227" i="1"/>
  <c r="S227" i="1"/>
  <c r="Q228" i="1"/>
  <c r="R228" i="1"/>
  <c r="S228" i="1"/>
  <c r="Q229" i="1"/>
  <c r="R229" i="1"/>
  <c r="S229" i="1"/>
  <c r="Q230" i="1"/>
  <c r="R230" i="1"/>
  <c r="S230" i="1"/>
  <c r="Q231" i="1"/>
  <c r="R231" i="1"/>
  <c r="S231" i="1"/>
  <c r="Q232" i="1"/>
  <c r="R232" i="1"/>
  <c r="S232" i="1"/>
  <c r="Q233" i="1"/>
  <c r="R233" i="1"/>
  <c r="S233" i="1"/>
  <c r="Q234" i="1"/>
  <c r="R234" i="1"/>
  <c r="S234" i="1"/>
  <c r="Q235" i="1"/>
  <c r="R235" i="1"/>
  <c r="S235" i="1"/>
  <c r="Q236" i="1"/>
  <c r="R236" i="1"/>
  <c r="S236" i="1"/>
  <c r="Q237" i="1"/>
  <c r="R237" i="1"/>
  <c r="S237" i="1"/>
  <c r="Q238" i="1"/>
  <c r="R238" i="1"/>
  <c r="S238" i="1"/>
  <c r="Q239" i="1"/>
  <c r="R239" i="1"/>
  <c r="S239" i="1"/>
  <c r="Q240" i="1"/>
  <c r="R240" i="1"/>
  <c r="S240" i="1"/>
  <c r="Q241" i="1"/>
  <c r="R241" i="1"/>
  <c r="S241" i="1"/>
  <c r="Q242" i="1"/>
  <c r="R242" i="1"/>
  <c r="S242" i="1"/>
  <c r="Q243" i="1"/>
  <c r="R243" i="1"/>
  <c r="S243" i="1"/>
  <c r="Q244" i="1"/>
  <c r="R244" i="1"/>
  <c r="S244" i="1"/>
  <c r="Q245" i="1"/>
  <c r="R245" i="1"/>
  <c r="S245" i="1"/>
  <c r="Q246" i="1"/>
  <c r="R246" i="1"/>
  <c r="S246" i="1"/>
  <c r="Q247" i="1"/>
  <c r="R247" i="1"/>
  <c r="S247" i="1"/>
  <c r="Q248" i="1"/>
  <c r="R248" i="1"/>
  <c r="S248" i="1"/>
  <c r="Q249" i="1"/>
  <c r="R249" i="1"/>
  <c r="S249" i="1"/>
  <c r="Q250" i="1"/>
  <c r="R250" i="1"/>
  <c r="S250" i="1"/>
  <c r="Q251" i="1"/>
  <c r="R251" i="1"/>
  <c r="S251" i="1"/>
  <c r="Q252" i="1"/>
  <c r="R252" i="1"/>
  <c r="S252" i="1"/>
  <c r="Q253" i="1"/>
  <c r="R253" i="1"/>
  <c r="S253" i="1"/>
  <c r="Q254" i="1"/>
  <c r="R254" i="1"/>
  <c r="S254" i="1"/>
  <c r="Q255" i="1"/>
  <c r="R255" i="1"/>
  <c r="S255" i="1"/>
  <c r="Q256" i="1"/>
  <c r="R256" i="1"/>
  <c r="S256" i="1"/>
  <c r="Q257" i="1"/>
  <c r="R257" i="1"/>
  <c r="S257" i="1"/>
  <c r="Q258" i="1"/>
  <c r="R258" i="1"/>
  <c r="S258" i="1"/>
  <c r="Q259" i="1"/>
  <c r="R259" i="1"/>
  <c r="S259" i="1"/>
  <c r="Q260" i="1"/>
  <c r="R260" i="1"/>
  <c r="S260" i="1"/>
  <c r="Q261" i="1"/>
  <c r="R261" i="1"/>
  <c r="S261" i="1"/>
  <c r="Q262" i="1"/>
  <c r="R262" i="1"/>
  <c r="S262" i="1"/>
  <c r="Q263" i="1"/>
  <c r="R263" i="1"/>
  <c r="S263" i="1"/>
  <c r="Q264" i="1"/>
  <c r="R264" i="1"/>
  <c r="S264" i="1"/>
  <c r="Q265" i="1"/>
  <c r="R265" i="1"/>
  <c r="S265" i="1"/>
  <c r="Q266" i="1"/>
  <c r="R266" i="1"/>
  <c r="S266" i="1"/>
  <c r="Q267" i="1"/>
  <c r="R267" i="1"/>
  <c r="S267" i="1"/>
  <c r="Q268" i="1"/>
  <c r="R268" i="1"/>
  <c r="S268" i="1"/>
  <c r="Q269" i="1"/>
  <c r="R269" i="1"/>
  <c r="S269" i="1"/>
  <c r="Q270" i="1"/>
  <c r="R270" i="1"/>
  <c r="S270" i="1"/>
  <c r="Q271" i="1"/>
  <c r="R271" i="1"/>
  <c r="S271" i="1"/>
  <c r="Q272" i="1"/>
  <c r="R272" i="1"/>
  <c r="S272" i="1"/>
  <c r="Q273" i="1"/>
  <c r="R273" i="1"/>
  <c r="S273" i="1"/>
  <c r="Q274" i="1"/>
  <c r="R274" i="1"/>
  <c r="S274" i="1"/>
  <c r="Q275" i="1"/>
  <c r="R275" i="1"/>
  <c r="S275" i="1"/>
  <c r="Q276" i="1"/>
  <c r="R276" i="1"/>
  <c r="S276" i="1"/>
  <c r="Q277" i="1"/>
  <c r="R277" i="1"/>
  <c r="S277" i="1"/>
  <c r="Q278" i="1"/>
  <c r="R278" i="1"/>
  <c r="S278" i="1"/>
  <c r="Q279" i="1"/>
  <c r="R279" i="1"/>
  <c r="S279" i="1"/>
  <c r="Q280" i="1"/>
  <c r="R280" i="1"/>
  <c r="S280" i="1"/>
  <c r="Q281" i="1"/>
  <c r="R281" i="1"/>
  <c r="S281" i="1"/>
  <c r="Q282" i="1"/>
  <c r="R282" i="1"/>
  <c r="S282" i="1"/>
  <c r="Q283" i="1"/>
  <c r="R283" i="1"/>
  <c r="S283" i="1"/>
  <c r="Q284" i="1"/>
  <c r="R284" i="1"/>
  <c r="S284" i="1"/>
  <c r="Q285" i="1"/>
  <c r="R285" i="1"/>
  <c r="S285" i="1"/>
  <c r="Q286" i="1"/>
  <c r="R286" i="1"/>
  <c r="S286" i="1"/>
  <c r="Q287" i="1"/>
  <c r="R287" i="1"/>
  <c r="S287" i="1"/>
  <c r="Q288" i="1"/>
  <c r="R288" i="1"/>
  <c r="S288" i="1"/>
  <c r="Q289" i="1"/>
  <c r="R289" i="1"/>
  <c r="S289" i="1"/>
  <c r="Q290" i="1"/>
  <c r="R290" i="1"/>
  <c r="S290" i="1"/>
  <c r="Q291" i="1"/>
  <c r="R291" i="1"/>
  <c r="S291" i="1"/>
  <c r="Q292" i="1"/>
  <c r="R292" i="1"/>
  <c r="S292" i="1"/>
  <c r="Q293" i="1"/>
  <c r="R293" i="1"/>
  <c r="S293" i="1"/>
  <c r="Q294" i="1"/>
  <c r="R294" i="1"/>
  <c r="S294" i="1"/>
  <c r="Q295" i="1"/>
  <c r="R295" i="1"/>
  <c r="S295" i="1"/>
  <c r="Q296" i="1"/>
  <c r="R296" i="1"/>
  <c r="S296" i="1"/>
  <c r="Q297" i="1"/>
  <c r="R297" i="1"/>
  <c r="S297" i="1"/>
  <c r="Q298" i="1"/>
  <c r="R298" i="1"/>
  <c r="S298" i="1"/>
  <c r="Q299" i="1"/>
  <c r="R299" i="1"/>
  <c r="S299" i="1"/>
  <c r="Q300" i="1"/>
  <c r="R300" i="1"/>
  <c r="S300" i="1"/>
  <c r="Q301" i="1"/>
  <c r="R301" i="1"/>
  <c r="S301" i="1"/>
  <c r="Q302" i="1"/>
  <c r="R302" i="1"/>
  <c r="S302" i="1"/>
  <c r="Q303" i="1"/>
  <c r="R303" i="1"/>
  <c r="S303" i="1"/>
  <c r="Q304" i="1"/>
  <c r="R304" i="1"/>
  <c r="S304" i="1"/>
  <c r="Q305" i="1"/>
  <c r="R305" i="1"/>
  <c r="S305" i="1"/>
  <c r="Q306" i="1"/>
  <c r="R306" i="1"/>
  <c r="S306" i="1"/>
  <c r="Q307" i="1"/>
  <c r="R307" i="1"/>
  <c r="S307" i="1"/>
  <c r="Q308" i="1"/>
  <c r="R308" i="1"/>
  <c r="S308" i="1"/>
  <c r="Q309" i="1"/>
  <c r="R309" i="1"/>
  <c r="S309" i="1"/>
  <c r="Q310" i="1"/>
  <c r="R310" i="1"/>
  <c r="S310" i="1"/>
  <c r="Q311" i="1"/>
  <c r="R311" i="1"/>
  <c r="S311" i="1"/>
  <c r="Q312" i="1"/>
  <c r="R312" i="1"/>
  <c r="S312" i="1"/>
  <c r="Q313" i="1"/>
  <c r="R313" i="1"/>
  <c r="S313" i="1"/>
  <c r="Q314" i="1"/>
  <c r="R314" i="1"/>
  <c r="S314" i="1"/>
  <c r="Q315" i="1"/>
  <c r="R315" i="1"/>
  <c r="S315" i="1"/>
  <c r="Q316" i="1"/>
  <c r="R316" i="1"/>
  <c r="S316" i="1"/>
  <c r="Q317" i="1"/>
  <c r="R317" i="1"/>
  <c r="S317" i="1"/>
  <c r="Q318" i="1"/>
  <c r="R318" i="1"/>
  <c r="S318" i="1"/>
  <c r="Q319" i="1"/>
  <c r="R319" i="1"/>
  <c r="S319" i="1"/>
  <c r="Q320" i="1"/>
  <c r="R320" i="1"/>
  <c r="S320" i="1"/>
  <c r="Q321" i="1"/>
  <c r="R321" i="1"/>
  <c r="S321" i="1"/>
  <c r="Q322" i="1"/>
  <c r="R322" i="1"/>
  <c r="S322" i="1"/>
  <c r="Q323" i="1"/>
  <c r="R323" i="1"/>
  <c r="S323" i="1"/>
  <c r="Q324" i="1"/>
  <c r="R324" i="1"/>
  <c r="S324" i="1"/>
  <c r="Q325" i="1"/>
  <c r="R325" i="1"/>
  <c r="S325" i="1"/>
  <c r="Q326" i="1"/>
  <c r="R326" i="1"/>
  <c r="S326" i="1"/>
  <c r="Q327" i="1"/>
  <c r="R327" i="1"/>
  <c r="S327" i="1"/>
  <c r="Q328" i="1"/>
  <c r="R328" i="1"/>
  <c r="S328" i="1"/>
  <c r="Q329" i="1"/>
  <c r="R329" i="1"/>
  <c r="S329" i="1"/>
  <c r="Q330" i="1"/>
  <c r="R330" i="1"/>
  <c r="S330" i="1"/>
  <c r="Q331" i="1"/>
  <c r="R331" i="1"/>
  <c r="S331" i="1"/>
  <c r="Q332" i="1"/>
  <c r="R332" i="1"/>
  <c r="S332" i="1"/>
  <c r="Q333" i="1"/>
  <c r="R333" i="1"/>
  <c r="S333" i="1"/>
  <c r="Q334" i="1"/>
  <c r="R334" i="1"/>
  <c r="S334" i="1"/>
  <c r="Q335" i="1"/>
  <c r="R335" i="1"/>
  <c r="S335" i="1"/>
  <c r="Q336" i="1"/>
  <c r="R336" i="1"/>
  <c r="S336" i="1"/>
  <c r="Q337" i="1"/>
  <c r="R337" i="1"/>
  <c r="S337" i="1"/>
  <c r="Q338" i="1"/>
  <c r="R338" i="1"/>
  <c r="S338" i="1"/>
  <c r="Q339" i="1"/>
  <c r="R339" i="1"/>
  <c r="S339" i="1"/>
  <c r="Q340" i="1"/>
  <c r="R340" i="1"/>
  <c r="S340" i="1"/>
  <c r="Q341" i="1"/>
  <c r="R341" i="1"/>
  <c r="S341" i="1"/>
  <c r="Q342" i="1"/>
  <c r="R342" i="1"/>
  <c r="S342" i="1"/>
  <c r="Q343" i="1"/>
  <c r="R343" i="1"/>
  <c r="S343" i="1"/>
  <c r="Q344" i="1"/>
  <c r="R344" i="1"/>
  <c r="S344" i="1"/>
  <c r="Q345" i="1"/>
  <c r="R345" i="1"/>
  <c r="S345" i="1"/>
  <c r="Q346" i="1"/>
  <c r="R346" i="1"/>
  <c r="S346" i="1"/>
  <c r="Q347" i="1"/>
  <c r="R347" i="1"/>
  <c r="S347" i="1"/>
  <c r="Q348" i="1"/>
  <c r="R348" i="1"/>
  <c r="S348" i="1"/>
  <c r="Q349" i="1"/>
  <c r="R349" i="1"/>
  <c r="S349" i="1"/>
  <c r="Q350" i="1"/>
  <c r="R350" i="1"/>
  <c r="S350" i="1"/>
  <c r="Q351" i="1"/>
  <c r="R351" i="1"/>
  <c r="S351" i="1"/>
  <c r="Q352" i="1"/>
  <c r="R352" i="1"/>
  <c r="S352" i="1"/>
  <c r="Q353" i="1"/>
  <c r="R353" i="1"/>
  <c r="S353" i="1"/>
  <c r="Q354" i="1"/>
  <c r="R354" i="1"/>
  <c r="S354" i="1"/>
  <c r="Q355" i="1"/>
  <c r="R355" i="1"/>
  <c r="S355" i="1"/>
  <c r="Q356" i="1"/>
  <c r="R356" i="1"/>
  <c r="S356" i="1"/>
  <c r="Q357" i="1"/>
  <c r="R357" i="1"/>
  <c r="S357" i="1"/>
  <c r="Q358" i="1"/>
  <c r="R358" i="1"/>
  <c r="S358" i="1"/>
  <c r="Q359" i="1"/>
  <c r="R359" i="1"/>
  <c r="S359" i="1"/>
  <c r="Q360" i="1"/>
  <c r="R360" i="1"/>
  <c r="S360" i="1"/>
  <c r="Q361" i="1"/>
  <c r="R361" i="1"/>
  <c r="S361" i="1"/>
  <c r="Q362" i="1"/>
  <c r="R362" i="1"/>
  <c r="S362" i="1"/>
  <c r="Q363" i="1"/>
  <c r="R363" i="1"/>
  <c r="S363" i="1"/>
  <c r="Q364" i="1"/>
  <c r="R364" i="1"/>
  <c r="S364" i="1"/>
  <c r="Q365" i="1"/>
  <c r="R365" i="1"/>
  <c r="S365" i="1"/>
  <c r="Q366" i="1"/>
  <c r="R366" i="1"/>
  <c r="S366" i="1"/>
  <c r="Q367" i="1"/>
  <c r="R367" i="1"/>
  <c r="S367" i="1"/>
  <c r="Q368" i="1"/>
  <c r="R368" i="1"/>
  <c r="S368" i="1"/>
  <c r="Q369" i="1"/>
  <c r="R369" i="1"/>
  <c r="S369" i="1"/>
  <c r="Q370" i="1"/>
  <c r="R370" i="1"/>
  <c r="S370" i="1"/>
  <c r="Q371" i="1"/>
  <c r="R371" i="1"/>
  <c r="S371" i="1"/>
  <c r="Q372" i="1"/>
  <c r="R372" i="1"/>
  <c r="S372" i="1"/>
  <c r="Q373" i="1"/>
  <c r="R373" i="1"/>
  <c r="S373" i="1"/>
  <c r="Q374" i="1"/>
  <c r="R374" i="1"/>
  <c r="S374" i="1"/>
  <c r="Q375" i="1"/>
  <c r="R375" i="1"/>
  <c r="S375" i="1"/>
  <c r="Q376" i="1"/>
  <c r="R376" i="1"/>
  <c r="S376" i="1"/>
  <c r="Q377" i="1"/>
  <c r="R377" i="1"/>
  <c r="S377" i="1"/>
  <c r="Q378" i="1"/>
  <c r="R378" i="1"/>
  <c r="S378" i="1"/>
  <c r="Q379" i="1"/>
  <c r="R379" i="1"/>
  <c r="S379" i="1"/>
  <c r="Q380" i="1"/>
  <c r="R380" i="1"/>
  <c r="S380" i="1"/>
  <c r="Q381" i="1"/>
  <c r="R381" i="1"/>
  <c r="S381" i="1"/>
  <c r="Q382" i="1"/>
  <c r="R382" i="1"/>
  <c r="S382" i="1"/>
  <c r="Q383" i="1"/>
  <c r="R383" i="1"/>
  <c r="S383" i="1"/>
  <c r="Q384" i="1"/>
  <c r="R384" i="1"/>
  <c r="S384" i="1"/>
  <c r="Q385" i="1"/>
  <c r="R385" i="1"/>
  <c r="S385" i="1"/>
  <c r="Q386" i="1"/>
  <c r="R386" i="1"/>
  <c r="S386" i="1"/>
  <c r="Q387" i="1"/>
  <c r="R387" i="1"/>
  <c r="S387" i="1"/>
  <c r="Q388" i="1"/>
  <c r="R388" i="1"/>
  <c r="S388" i="1"/>
  <c r="Q389" i="1"/>
  <c r="R389" i="1"/>
  <c r="S389" i="1"/>
  <c r="Q390" i="1"/>
  <c r="R390" i="1"/>
  <c r="S390" i="1"/>
  <c r="Q391" i="1"/>
  <c r="R391" i="1"/>
  <c r="S391" i="1"/>
  <c r="Q392" i="1"/>
  <c r="R392" i="1"/>
  <c r="S392" i="1"/>
  <c r="Q393" i="1"/>
  <c r="R393" i="1"/>
  <c r="S393" i="1"/>
  <c r="Q394" i="1"/>
  <c r="R394" i="1"/>
  <c r="S394" i="1"/>
  <c r="Q395" i="1"/>
  <c r="R395" i="1"/>
  <c r="S395" i="1"/>
  <c r="Q396" i="1"/>
  <c r="R396" i="1"/>
  <c r="S396" i="1"/>
  <c r="Q397" i="1"/>
  <c r="R397" i="1"/>
  <c r="S397" i="1"/>
  <c r="Q398" i="1"/>
  <c r="R398" i="1"/>
  <c r="S398" i="1"/>
  <c r="Q399" i="1"/>
  <c r="R399" i="1"/>
  <c r="S399" i="1"/>
  <c r="Q400" i="1"/>
  <c r="R400" i="1"/>
  <c r="S400" i="1"/>
  <c r="Q401" i="1"/>
  <c r="R401" i="1"/>
  <c r="S401" i="1"/>
  <c r="Q402" i="1"/>
  <c r="R402" i="1"/>
  <c r="S402" i="1"/>
  <c r="Q403" i="1"/>
  <c r="R403" i="1"/>
  <c r="S403" i="1"/>
  <c r="Q404" i="1"/>
  <c r="R404" i="1"/>
  <c r="S404" i="1"/>
  <c r="Q405" i="1"/>
  <c r="R405" i="1"/>
  <c r="S405" i="1"/>
  <c r="Q406" i="1"/>
  <c r="R406" i="1"/>
  <c r="S406" i="1"/>
  <c r="Q407" i="1"/>
  <c r="R407" i="1"/>
  <c r="S407" i="1"/>
  <c r="Q408" i="1"/>
  <c r="R408" i="1"/>
  <c r="S408" i="1"/>
  <c r="Q409" i="1"/>
  <c r="R409" i="1"/>
  <c r="S409" i="1"/>
  <c r="Q410" i="1"/>
  <c r="R410" i="1"/>
  <c r="S410" i="1"/>
  <c r="Q411" i="1"/>
  <c r="R411" i="1"/>
  <c r="S411" i="1"/>
  <c r="Q412" i="1"/>
  <c r="R412" i="1"/>
  <c r="S412" i="1"/>
  <c r="Q413" i="1"/>
  <c r="R413" i="1"/>
  <c r="S413" i="1"/>
  <c r="Q414" i="1"/>
  <c r="R414" i="1"/>
  <c r="S414" i="1"/>
  <c r="Q415" i="1"/>
  <c r="R415" i="1"/>
  <c r="S415" i="1"/>
  <c r="Q416" i="1"/>
  <c r="R416" i="1"/>
  <c r="S416" i="1"/>
  <c r="Q417" i="1"/>
  <c r="R417" i="1"/>
  <c r="S417" i="1"/>
  <c r="Q418" i="1"/>
  <c r="R418" i="1"/>
  <c r="S418" i="1"/>
  <c r="Q419" i="1"/>
  <c r="R419" i="1"/>
  <c r="S419" i="1"/>
  <c r="Q420" i="1"/>
  <c r="R420" i="1"/>
  <c r="S420" i="1"/>
  <c r="Q421" i="1"/>
  <c r="R421" i="1"/>
  <c r="S421" i="1"/>
  <c r="Q422" i="1"/>
  <c r="R422" i="1"/>
  <c r="S422" i="1"/>
  <c r="Q423" i="1"/>
  <c r="R423" i="1"/>
  <c r="S423" i="1"/>
  <c r="Q424" i="1"/>
  <c r="R424" i="1"/>
  <c r="S424" i="1"/>
  <c r="Q425" i="1"/>
  <c r="R425" i="1"/>
  <c r="S425" i="1"/>
  <c r="Q426" i="1"/>
  <c r="R426" i="1"/>
  <c r="S426" i="1"/>
  <c r="Q427" i="1"/>
  <c r="R427" i="1"/>
  <c r="S427" i="1"/>
  <c r="Q428" i="1"/>
  <c r="R428" i="1"/>
  <c r="S428" i="1"/>
  <c r="Q429" i="1"/>
  <c r="R429" i="1"/>
  <c r="S429" i="1"/>
  <c r="Q430" i="1"/>
  <c r="R430" i="1"/>
  <c r="S430" i="1"/>
  <c r="Q431" i="1"/>
  <c r="R431" i="1"/>
  <c r="S431" i="1"/>
  <c r="Q432" i="1"/>
  <c r="R432" i="1"/>
  <c r="S432" i="1"/>
  <c r="Q433" i="1"/>
  <c r="R433" i="1"/>
  <c r="S433" i="1"/>
  <c r="Q434" i="1"/>
  <c r="R434" i="1"/>
  <c r="S434" i="1"/>
  <c r="Q435" i="1"/>
  <c r="R435" i="1"/>
  <c r="S435" i="1"/>
  <c r="Q436" i="1"/>
  <c r="R436" i="1"/>
  <c r="S436" i="1"/>
  <c r="Q437" i="1"/>
  <c r="R437" i="1"/>
  <c r="S437" i="1"/>
  <c r="Q438" i="1"/>
  <c r="R438" i="1"/>
  <c r="S438" i="1"/>
  <c r="Q439" i="1"/>
  <c r="R439" i="1"/>
  <c r="S439" i="1"/>
  <c r="Q440" i="1"/>
  <c r="R440" i="1"/>
  <c r="S440" i="1"/>
  <c r="Q441" i="1"/>
  <c r="R441" i="1"/>
  <c r="S441" i="1"/>
  <c r="Q442" i="1"/>
  <c r="R442" i="1"/>
  <c r="S442" i="1"/>
  <c r="Q443" i="1"/>
  <c r="R443" i="1"/>
  <c r="S443" i="1"/>
  <c r="Q444" i="1"/>
  <c r="R444" i="1"/>
  <c r="S444" i="1"/>
  <c r="Q445" i="1"/>
  <c r="R445" i="1"/>
  <c r="S445" i="1"/>
  <c r="Q446" i="1"/>
  <c r="R446" i="1"/>
  <c r="S446" i="1"/>
  <c r="Q447" i="1"/>
  <c r="R447" i="1"/>
  <c r="S447" i="1"/>
  <c r="Q448" i="1"/>
  <c r="R448" i="1"/>
  <c r="S448" i="1"/>
  <c r="Q449" i="1"/>
  <c r="R449" i="1"/>
  <c r="S449" i="1"/>
  <c r="Q450" i="1"/>
  <c r="R450" i="1"/>
  <c r="S450" i="1"/>
  <c r="Q451" i="1"/>
  <c r="R451" i="1"/>
  <c r="S451" i="1"/>
  <c r="Q452" i="1"/>
  <c r="R452" i="1"/>
  <c r="S452" i="1"/>
  <c r="Q453" i="1"/>
  <c r="R453" i="1"/>
  <c r="S453" i="1"/>
  <c r="Q454" i="1"/>
  <c r="R454" i="1"/>
  <c r="S454" i="1"/>
  <c r="Q455" i="1"/>
  <c r="R455" i="1"/>
  <c r="S455" i="1"/>
  <c r="Q456" i="1"/>
  <c r="R456" i="1"/>
  <c r="S456" i="1"/>
  <c r="Q457" i="1"/>
  <c r="R457" i="1"/>
  <c r="S457" i="1"/>
  <c r="Q458" i="1"/>
  <c r="R458" i="1"/>
  <c r="S458" i="1"/>
  <c r="Q459" i="1"/>
  <c r="R459" i="1"/>
  <c r="S459" i="1"/>
  <c r="Q460" i="1"/>
  <c r="R460" i="1"/>
  <c r="S460" i="1"/>
  <c r="Q461" i="1"/>
  <c r="R461" i="1"/>
  <c r="S461" i="1"/>
  <c r="Q462" i="1"/>
  <c r="R462" i="1"/>
  <c r="S462" i="1"/>
  <c r="Q463" i="1"/>
  <c r="R463" i="1"/>
  <c r="S463" i="1"/>
  <c r="Q464" i="1"/>
  <c r="R464" i="1"/>
  <c r="S464" i="1"/>
  <c r="Q465" i="1"/>
  <c r="R465" i="1"/>
  <c r="S465" i="1"/>
  <c r="Q466" i="1"/>
  <c r="R466" i="1"/>
  <c r="S466" i="1"/>
  <c r="Q467" i="1"/>
  <c r="R467" i="1"/>
  <c r="S467" i="1"/>
  <c r="Q468" i="1"/>
  <c r="R468" i="1"/>
  <c r="S468" i="1"/>
  <c r="Q469" i="1"/>
  <c r="R469" i="1"/>
  <c r="S469" i="1"/>
  <c r="Q470" i="1"/>
  <c r="R470" i="1"/>
  <c r="S470" i="1"/>
  <c r="Q471" i="1"/>
  <c r="R471" i="1"/>
  <c r="S471" i="1"/>
  <c r="Q472" i="1"/>
  <c r="R472" i="1"/>
  <c r="S472" i="1"/>
  <c r="Q473" i="1"/>
  <c r="R473" i="1"/>
  <c r="S473" i="1"/>
  <c r="Q474" i="1"/>
  <c r="R474" i="1"/>
  <c r="S474" i="1"/>
  <c r="Q475" i="1"/>
  <c r="R475" i="1"/>
  <c r="S475" i="1"/>
  <c r="Q476" i="1"/>
  <c r="R476" i="1"/>
  <c r="S476" i="1"/>
  <c r="Q477" i="1"/>
  <c r="R477" i="1"/>
  <c r="S477" i="1"/>
  <c r="Q478" i="1"/>
  <c r="R478" i="1"/>
  <c r="S478" i="1"/>
  <c r="Q479" i="1"/>
  <c r="R479" i="1"/>
  <c r="S479" i="1"/>
  <c r="Q480" i="1"/>
  <c r="R480" i="1"/>
  <c r="S480" i="1"/>
  <c r="Q481" i="1"/>
  <c r="R481" i="1"/>
  <c r="S481" i="1"/>
  <c r="Q482" i="1"/>
  <c r="R482" i="1"/>
  <c r="S482" i="1"/>
  <c r="Q483" i="1"/>
  <c r="R483" i="1"/>
  <c r="S483" i="1"/>
  <c r="Q484" i="1"/>
  <c r="R484" i="1"/>
  <c r="S484" i="1"/>
  <c r="Q485" i="1"/>
  <c r="R485" i="1"/>
  <c r="S485" i="1"/>
  <c r="Q72" i="1"/>
  <c r="R72" i="1"/>
  <c r="S72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72" i="1"/>
  <c r="P73" i="1"/>
  <c r="P74" i="1"/>
  <c r="P75" i="1"/>
  <c r="P76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22" i="1" l="1"/>
  <c r="H63" i="3" l="1"/>
  <c r="I63" i="3"/>
  <c r="E16" i="1" l="1"/>
  <c r="E17" i="1" s="1"/>
  <c r="F16" i="1"/>
  <c r="F17" i="1" s="1"/>
  <c r="G16" i="1"/>
  <c r="G17" i="1" s="1"/>
  <c r="H16" i="1"/>
  <c r="H17" i="1" s="1"/>
  <c r="I16" i="1"/>
  <c r="I17" i="1" s="1"/>
  <c r="T24" i="1"/>
  <c r="Z24" i="1"/>
  <c r="AA24" i="1"/>
  <c r="U24" i="1"/>
  <c r="V24" i="1"/>
  <c r="W24" i="1"/>
  <c r="X24" i="1"/>
  <c r="Y24" i="1"/>
  <c r="E22" i="1"/>
  <c r="F22" i="1"/>
  <c r="G22" i="1"/>
  <c r="H22" i="1"/>
  <c r="I22" i="1"/>
  <c r="J22" i="1"/>
  <c r="K22" i="1"/>
  <c r="D22" i="1"/>
  <c r="C4" i="2"/>
  <c r="D4" i="2"/>
  <c r="E4" i="2"/>
  <c r="F4" i="2"/>
  <c r="G4" i="2"/>
  <c r="H4" i="2"/>
  <c r="I4" i="2"/>
  <c r="J4" i="2"/>
  <c r="B4" i="2"/>
  <c r="J16" i="1"/>
  <c r="J17" i="1" s="1"/>
  <c r="K16" i="1"/>
  <c r="K17" i="1" s="1"/>
  <c r="M16" i="1"/>
  <c r="M17" i="1" s="1"/>
  <c r="D16" i="1"/>
  <c r="D17" i="1" s="1"/>
  <c r="E14" i="1"/>
  <c r="F14" i="1"/>
  <c r="G14" i="1"/>
  <c r="H14" i="1"/>
  <c r="I14" i="1"/>
  <c r="J14" i="1"/>
  <c r="H29" i="3" s="1"/>
  <c r="K14" i="1"/>
  <c r="I29" i="3" s="1"/>
  <c r="M14" i="1"/>
  <c r="M19" i="1" s="1"/>
  <c r="D14" i="1"/>
  <c r="B29" i="3" s="1"/>
  <c r="E13" i="1"/>
  <c r="F13" i="1"/>
  <c r="B24" i="7" s="1"/>
  <c r="G13" i="1"/>
  <c r="H13" i="1"/>
  <c r="B32" i="7" s="1"/>
  <c r="I13" i="1"/>
  <c r="J13" i="1"/>
  <c r="K13" i="1"/>
  <c r="M13" i="1"/>
  <c r="D13" i="1"/>
  <c r="E12" i="1"/>
  <c r="F12" i="1"/>
  <c r="G12" i="1"/>
  <c r="H12" i="1"/>
  <c r="I12" i="1"/>
  <c r="J12" i="1"/>
  <c r="K12" i="1"/>
  <c r="M12" i="1"/>
  <c r="D12" i="1"/>
  <c r="E11" i="1"/>
  <c r="F11" i="1"/>
  <c r="G11" i="1"/>
  <c r="H11" i="1"/>
  <c r="I11" i="1"/>
  <c r="J11" i="1"/>
  <c r="K11" i="1"/>
  <c r="M11" i="1"/>
  <c r="D11" i="1"/>
  <c r="E10" i="1"/>
  <c r="F10" i="1"/>
  <c r="G10" i="1"/>
  <c r="H10" i="1"/>
  <c r="I10" i="1"/>
  <c r="J10" i="1"/>
  <c r="K10" i="1"/>
  <c r="M10" i="1"/>
  <c r="D10" i="1"/>
  <c r="E9" i="1"/>
  <c r="F9" i="1"/>
  <c r="G9" i="1"/>
  <c r="H9" i="1"/>
  <c r="I9" i="1"/>
  <c r="J9" i="1"/>
  <c r="K9" i="1"/>
  <c r="M9" i="1"/>
  <c r="D9" i="1"/>
  <c r="E8" i="1"/>
  <c r="F8" i="1"/>
  <c r="G8" i="1"/>
  <c r="H8" i="1"/>
  <c r="I8" i="1"/>
  <c r="J8" i="1"/>
  <c r="K8" i="1"/>
  <c r="M8" i="1"/>
  <c r="D8" i="1"/>
  <c r="D19" i="1" l="1"/>
  <c r="J19" i="1"/>
  <c r="K19" i="1"/>
  <c r="H19" i="1"/>
  <c r="G19" i="1"/>
  <c r="F19" i="1"/>
  <c r="I19" i="1"/>
  <c r="E19" i="1"/>
  <c r="L71" i="1"/>
  <c r="N71" i="1" l="1"/>
  <c r="F42" i="7"/>
  <c r="E42" i="7"/>
  <c r="D42" i="7"/>
  <c r="C42" i="7"/>
  <c r="D44" i="7"/>
  <c r="B44" i="7"/>
  <c r="B42" i="7"/>
  <c r="D40" i="7"/>
  <c r="B40" i="7"/>
  <c r="F38" i="7"/>
  <c r="D38" i="7"/>
  <c r="E38" i="7"/>
  <c r="C38" i="7"/>
  <c r="B38" i="7"/>
  <c r="L24" i="1" l="1"/>
  <c r="L70" i="1" l="1"/>
  <c r="L69" i="1"/>
  <c r="L68" i="1"/>
  <c r="L67" i="1"/>
  <c r="L66" i="1"/>
  <c r="L65" i="1"/>
  <c r="L64" i="1"/>
  <c r="L63" i="1"/>
  <c r="L62" i="1"/>
  <c r="L61" i="1"/>
  <c r="L60" i="1"/>
  <c r="L59" i="1"/>
  <c r="N65" i="1" l="1"/>
  <c r="N66" i="1"/>
  <c r="N59" i="1"/>
  <c r="N67" i="1"/>
  <c r="N61" i="1"/>
  <c r="N62" i="1"/>
  <c r="N70" i="1"/>
  <c r="N69" i="1"/>
  <c r="N63" i="1"/>
  <c r="N60" i="1"/>
  <c r="N68" i="1"/>
  <c r="N6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AB24" i="1" l="1"/>
  <c r="I26" i="3"/>
  <c r="L14" i="1"/>
  <c r="D10" i="7" s="1"/>
  <c r="B26" i="3"/>
  <c r="C26" i="3"/>
  <c r="B4" i="3"/>
  <c r="B17" i="3" s="1"/>
  <c r="B18" i="3" s="1"/>
  <c r="H26" i="3"/>
  <c r="B3" i="3"/>
  <c r="B16" i="3" s="1"/>
  <c r="D26" i="3"/>
  <c r="E26" i="3"/>
  <c r="F26" i="3"/>
  <c r="G26" i="3"/>
  <c r="L9" i="1"/>
  <c r="L12" i="1"/>
  <c r="L11" i="1"/>
  <c r="L8" i="1"/>
  <c r="L10" i="1"/>
  <c r="L13" i="1"/>
  <c r="R27" i="1" s="1"/>
  <c r="L16" i="1"/>
  <c r="L17" i="1" s="1"/>
  <c r="B9" i="1"/>
  <c r="B3" i="1"/>
  <c r="B7" i="1"/>
  <c r="F4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R38" i="1" l="1"/>
  <c r="R29" i="1"/>
  <c r="R32" i="1"/>
  <c r="S49" i="1"/>
  <c r="R55" i="1"/>
  <c r="R58" i="1"/>
  <c r="S43" i="1"/>
  <c r="L19" i="1"/>
  <c r="R71" i="1"/>
  <c r="S71" i="1"/>
  <c r="S24" i="1"/>
  <c r="R24" i="1"/>
  <c r="R63" i="1"/>
  <c r="S59" i="1"/>
  <c r="S68" i="1"/>
  <c r="S69" i="1"/>
  <c r="S63" i="1"/>
  <c r="R59" i="1"/>
  <c r="R68" i="1"/>
  <c r="R60" i="1"/>
  <c r="R64" i="1"/>
  <c r="S67" i="1"/>
  <c r="S66" i="1"/>
  <c r="S64" i="1"/>
  <c r="R67" i="1"/>
  <c r="R66" i="1"/>
  <c r="R70" i="1"/>
  <c r="R62" i="1"/>
  <c r="R61" i="1"/>
  <c r="S70" i="1"/>
  <c r="S62" i="1"/>
  <c r="S61" i="1"/>
  <c r="S65" i="1"/>
  <c r="R65" i="1"/>
  <c r="S60" i="1"/>
  <c r="R69" i="1"/>
  <c r="J26" i="3"/>
  <c r="R49" i="1"/>
  <c r="S58" i="1"/>
  <c r="S27" i="1"/>
  <c r="S37" i="1"/>
  <c r="S54" i="1"/>
  <c r="S56" i="1"/>
  <c r="S40" i="1"/>
  <c r="R28" i="1"/>
  <c r="R37" i="1"/>
  <c r="R54" i="1"/>
  <c r="R56" i="1"/>
  <c r="R40" i="1"/>
  <c r="S28" i="1"/>
  <c r="S25" i="1"/>
  <c r="S57" i="1"/>
  <c r="R26" i="1"/>
  <c r="R35" i="1"/>
  <c r="S45" i="1"/>
  <c r="S39" i="1"/>
  <c r="S30" i="1"/>
  <c r="R44" i="1"/>
  <c r="S48" i="1"/>
  <c r="R25" i="1"/>
  <c r="R57" i="1"/>
  <c r="S26" i="1"/>
  <c r="S35" i="1"/>
  <c r="R45" i="1"/>
  <c r="R39" i="1"/>
  <c r="R30" i="1"/>
  <c r="S44" i="1"/>
  <c r="R48" i="1"/>
  <c r="S33" i="1"/>
  <c r="R34" i="1"/>
  <c r="S42" i="1"/>
  <c r="R51" i="1"/>
  <c r="S53" i="1"/>
  <c r="S47" i="1"/>
  <c r="S46" i="1"/>
  <c r="S31" i="1"/>
  <c r="R33" i="1"/>
  <c r="S34" i="1"/>
  <c r="R42" i="1"/>
  <c r="S51" i="1"/>
  <c r="R47" i="1"/>
  <c r="R46" i="1"/>
  <c r="R31" i="1"/>
  <c r="S41" i="1"/>
  <c r="S50" i="1"/>
  <c r="R52" i="1"/>
  <c r="R36" i="1"/>
  <c r="R53" i="1"/>
  <c r="S29" i="1"/>
  <c r="S38" i="1"/>
  <c r="S32" i="1"/>
  <c r="S55" i="1"/>
  <c r="R43" i="1"/>
  <c r="R41" i="1"/>
  <c r="R50" i="1"/>
  <c r="S52" i="1"/>
  <c r="S36" i="1"/>
  <c r="Q71" i="1"/>
  <c r="P71" i="1"/>
  <c r="O71" i="1"/>
  <c r="B12" i="1"/>
  <c r="N57" i="1"/>
  <c r="N58" i="1"/>
  <c r="B14" i="1" l="1"/>
  <c r="J52" i="3" l="1"/>
  <c r="I52" i="3"/>
  <c r="J4" i="1"/>
  <c r="K4" i="1"/>
  <c r="J6" i="1"/>
  <c r="K6" i="1"/>
  <c r="F8" i="7"/>
  <c r="D6" i="1" l="1"/>
  <c r="F14" i="7"/>
  <c r="I4" i="1"/>
  <c r="B34" i="7"/>
  <c r="H4" i="1"/>
  <c r="B30" i="7"/>
  <c r="H6" i="1"/>
  <c r="F30" i="7"/>
  <c r="G6" i="1"/>
  <c r="F26" i="7"/>
  <c r="G4" i="1"/>
  <c r="B26" i="7"/>
  <c r="F4" i="1"/>
  <c r="B22" i="7"/>
  <c r="I6" i="1"/>
  <c r="F34" i="7"/>
  <c r="F6" i="1"/>
  <c r="F22" i="7"/>
  <c r="E6" i="1"/>
  <c r="F18" i="7"/>
  <c r="E4" i="1"/>
  <c r="B18" i="7"/>
  <c r="D4" i="1"/>
  <c r="B14" i="7"/>
  <c r="F40" i="7"/>
  <c r="F44" i="7"/>
  <c r="D20" i="7"/>
  <c r="D24" i="7"/>
  <c r="D28" i="7"/>
  <c r="D32" i="7"/>
  <c r="D36" i="7"/>
  <c r="B20" i="7"/>
  <c r="B28" i="7"/>
  <c r="B36" i="7"/>
  <c r="B10" i="7"/>
  <c r="J5" i="1"/>
  <c r="K5" i="1"/>
  <c r="M5" i="1"/>
  <c r="J7" i="1"/>
  <c r="K7" i="1"/>
  <c r="E8" i="7"/>
  <c r="D16" i="7"/>
  <c r="B16" i="7"/>
  <c r="B8" i="7"/>
  <c r="J3" i="1"/>
  <c r="K3" i="1"/>
  <c r="C8" i="7"/>
  <c r="Q8" i="1"/>
  <c r="P8" i="1"/>
  <c r="I25" i="3" l="1"/>
  <c r="E25" i="3"/>
  <c r="G25" i="3"/>
  <c r="C25" i="3"/>
  <c r="F25" i="3"/>
  <c r="D25" i="3"/>
  <c r="H25" i="3"/>
  <c r="B25" i="3"/>
  <c r="L21" i="1"/>
  <c r="F21" i="1"/>
  <c r="D63" i="3" s="1"/>
  <c r="E21" i="1"/>
  <c r="C63" i="3" s="1"/>
  <c r="D21" i="1"/>
  <c r="B63" i="3" s="1"/>
  <c r="G21" i="1"/>
  <c r="E63" i="3" s="1"/>
  <c r="I21" i="1"/>
  <c r="G63" i="3" s="1"/>
  <c r="H21" i="1"/>
  <c r="F63" i="3" s="1"/>
  <c r="J21" i="1"/>
  <c r="K21" i="1"/>
  <c r="B15" i="1"/>
  <c r="H3" i="1"/>
  <c r="C30" i="7"/>
  <c r="H7" i="1"/>
  <c r="E30" i="7"/>
  <c r="I5" i="1"/>
  <c r="D34" i="7"/>
  <c r="D5" i="1"/>
  <c r="D14" i="7"/>
  <c r="I7" i="1"/>
  <c r="E34" i="7"/>
  <c r="G3" i="1"/>
  <c r="C26" i="7"/>
  <c r="G7" i="1"/>
  <c r="E26" i="7"/>
  <c r="H5" i="1"/>
  <c r="D30" i="7"/>
  <c r="I3" i="1"/>
  <c r="C34" i="7"/>
  <c r="F16" i="7"/>
  <c r="F7" i="1"/>
  <c r="E22" i="7"/>
  <c r="G5" i="1"/>
  <c r="D26" i="7"/>
  <c r="F36" i="7"/>
  <c r="D3" i="1"/>
  <c r="C14" i="7"/>
  <c r="E3" i="1"/>
  <c r="C18" i="7"/>
  <c r="E7" i="1"/>
  <c r="E18" i="7"/>
  <c r="F5" i="1"/>
  <c r="D22" i="7"/>
  <c r="F32" i="7"/>
  <c r="E5" i="1"/>
  <c r="D18" i="7"/>
  <c r="F28" i="7"/>
  <c r="F3" i="1"/>
  <c r="C22" i="7"/>
  <c r="L5" i="1"/>
  <c r="D8" i="7"/>
  <c r="F24" i="7"/>
  <c r="D7" i="1"/>
  <c r="E14" i="7"/>
  <c r="F20" i="7"/>
  <c r="B11" i="1"/>
  <c r="J15" i="1"/>
  <c r="E40" i="7" s="1"/>
  <c r="K15" i="1"/>
  <c r="E44" i="7" s="1"/>
  <c r="D15" i="1"/>
  <c r="E16" i="7" s="1"/>
  <c r="G29" i="3"/>
  <c r="I15" i="1"/>
  <c r="E36" i="7" s="1"/>
  <c r="E29" i="3"/>
  <c r="G15" i="1"/>
  <c r="E28" i="7" s="1"/>
  <c r="F29" i="3"/>
  <c r="H15" i="1"/>
  <c r="E32" i="7" s="1"/>
  <c r="D29" i="3"/>
  <c r="F15" i="1"/>
  <c r="E24" i="7" s="1"/>
  <c r="M15" i="1"/>
  <c r="B4" i="1"/>
  <c r="B6" i="1" s="1"/>
  <c r="B8" i="1"/>
  <c r="B10" i="1"/>
  <c r="B5" i="1"/>
  <c r="L15" i="1"/>
  <c r="E10" i="7" s="1"/>
  <c r="B13" i="1"/>
  <c r="C29" i="3"/>
  <c r="E15" i="1"/>
  <c r="E20" i="7" s="1"/>
  <c r="O65" i="1"/>
  <c r="O60" i="1"/>
  <c r="O67" i="1"/>
  <c r="O70" i="1"/>
  <c r="O62" i="1"/>
  <c r="O59" i="1"/>
  <c r="O69" i="1"/>
  <c r="O63" i="1"/>
  <c r="O64" i="1"/>
  <c r="O61" i="1"/>
  <c r="O68" i="1"/>
  <c r="O66" i="1"/>
  <c r="Q59" i="1"/>
  <c r="P67" i="1"/>
  <c r="Q62" i="1"/>
  <c r="Q67" i="1"/>
  <c r="P59" i="1"/>
  <c r="Q65" i="1"/>
  <c r="P62" i="1"/>
  <c r="Q68" i="1"/>
  <c r="Q60" i="1"/>
  <c r="Q70" i="1"/>
  <c r="P70" i="1"/>
  <c r="P65" i="1"/>
  <c r="P60" i="1"/>
  <c r="P68" i="1"/>
  <c r="P61" i="1"/>
  <c r="P66" i="1"/>
  <c r="P63" i="1"/>
  <c r="Q64" i="1"/>
  <c r="P69" i="1"/>
  <c r="Q63" i="1"/>
  <c r="Q66" i="1"/>
  <c r="Q69" i="1"/>
  <c r="P64" i="1"/>
  <c r="Q61" i="1"/>
  <c r="L3" i="3"/>
  <c r="B16" i="1"/>
  <c r="Q25" i="1"/>
  <c r="Q33" i="1"/>
  <c r="Q41" i="1"/>
  <c r="Q49" i="1"/>
  <c r="Q57" i="1"/>
  <c r="P31" i="1"/>
  <c r="P39" i="1"/>
  <c r="P47" i="1"/>
  <c r="P55" i="1"/>
  <c r="Q26" i="1"/>
  <c r="Q34" i="1"/>
  <c r="Q42" i="1"/>
  <c r="Q50" i="1"/>
  <c r="Q58" i="1"/>
  <c r="P32" i="1"/>
  <c r="P40" i="1"/>
  <c r="P48" i="1"/>
  <c r="P56" i="1"/>
  <c r="Q27" i="1"/>
  <c r="Q35" i="1"/>
  <c r="Q43" i="1"/>
  <c r="Q51" i="1"/>
  <c r="Q24" i="1"/>
  <c r="P33" i="1"/>
  <c r="P41" i="1"/>
  <c r="P49" i="1"/>
  <c r="P57" i="1"/>
  <c r="Q28" i="1"/>
  <c r="Q36" i="1"/>
  <c r="Q44" i="1"/>
  <c r="Q52" i="1"/>
  <c r="P26" i="1"/>
  <c r="P34" i="1"/>
  <c r="P42" i="1"/>
  <c r="P50" i="1"/>
  <c r="P58" i="1"/>
  <c r="Q29" i="1"/>
  <c r="Q37" i="1"/>
  <c r="Q45" i="1"/>
  <c r="Q53" i="1"/>
  <c r="P27" i="1"/>
  <c r="P35" i="1"/>
  <c r="P43" i="1"/>
  <c r="P51" i="1"/>
  <c r="P25" i="1"/>
  <c r="Q30" i="1"/>
  <c r="Q38" i="1"/>
  <c r="Q46" i="1"/>
  <c r="Q54" i="1"/>
  <c r="P28" i="1"/>
  <c r="P36" i="1"/>
  <c r="P44" i="1"/>
  <c r="P52" i="1"/>
  <c r="P24" i="1"/>
  <c r="Q31" i="1"/>
  <c r="Q39" i="1"/>
  <c r="Q47" i="1"/>
  <c r="Q55" i="1"/>
  <c r="P29" i="1"/>
  <c r="P37" i="1"/>
  <c r="P45" i="1"/>
  <c r="P53" i="1"/>
  <c r="Q32" i="1"/>
  <c r="Q40" i="1"/>
  <c r="Q48" i="1"/>
  <c r="Q56" i="1"/>
  <c r="P30" i="1"/>
  <c r="P38" i="1"/>
  <c r="P46" i="1"/>
  <c r="P54" i="1"/>
  <c r="O58" i="1"/>
  <c r="O57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24" i="1"/>
  <c r="I27" i="3" l="1"/>
  <c r="B27" i="3"/>
  <c r="H27" i="3"/>
  <c r="H28" i="3" s="1"/>
  <c r="C27" i="3"/>
  <c r="C28" i="3" s="1"/>
  <c r="D27" i="3"/>
  <c r="D28" i="3" s="1"/>
  <c r="E27" i="3"/>
  <c r="E28" i="3" s="1"/>
  <c r="F27" i="3"/>
  <c r="F28" i="3" s="1"/>
  <c r="G27" i="3"/>
  <c r="G28" i="3" s="1"/>
  <c r="P22" i="1"/>
  <c r="E16" i="3" s="1"/>
  <c r="Q22" i="1"/>
  <c r="I28" i="3"/>
  <c r="B28" i="3"/>
  <c r="J25" i="3"/>
  <c r="B18" i="1"/>
  <c r="J63" i="3"/>
  <c r="C70" i="3"/>
  <c r="C69" i="3"/>
  <c r="B70" i="3"/>
  <c r="B69" i="3"/>
  <c r="N8" i="1"/>
  <c r="N13" i="1"/>
  <c r="N16" i="1"/>
  <c r="N17" i="1" s="1"/>
  <c r="N12" i="1"/>
  <c r="N5" i="1" s="1"/>
  <c r="N9" i="1"/>
  <c r="N11" i="1"/>
  <c r="N14" i="1"/>
  <c r="N10" i="1"/>
  <c r="F10" i="7"/>
  <c r="AK36" i="1"/>
  <c r="AJ36" i="1"/>
  <c r="AJ35" i="1"/>
  <c r="N19" i="1" l="1"/>
  <c r="J27" i="3"/>
  <c r="C52" i="3"/>
  <c r="D52" i="3"/>
  <c r="E21" i="3"/>
  <c r="N15" i="1"/>
  <c r="AD66" i="1"/>
  <c r="AD49" i="1"/>
  <c r="AD74" i="1"/>
  <c r="AD67" i="1"/>
  <c r="N3" i="1"/>
  <c r="N7" i="1"/>
  <c r="AD80" i="1"/>
  <c r="AK35" i="1"/>
  <c r="AD48" i="1"/>
  <c r="C4" i="7" s="1"/>
  <c r="AD42" i="1"/>
  <c r="AD43" i="1"/>
  <c r="G6" i="3"/>
  <c r="F52" i="3" l="1"/>
  <c r="E52" i="3"/>
  <c r="N6" i="1"/>
  <c r="N18" i="1"/>
  <c r="N4" i="1"/>
  <c r="AD81" i="1"/>
  <c r="AK37" i="1"/>
  <c r="AJ37" i="1"/>
  <c r="AD60" i="1"/>
  <c r="AD61" i="1"/>
  <c r="AD75" i="1"/>
  <c r="G7" i="3"/>
  <c r="AD62" i="1" l="1"/>
  <c r="AD76" i="1"/>
  <c r="AD44" i="1"/>
  <c r="G4" i="7" s="1"/>
  <c r="AF35" i="1"/>
  <c r="G8" i="3"/>
  <c r="AF36" i="1" l="1"/>
  <c r="AF37" i="1"/>
  <c r="AG35" i="1"/>
  <c r="AD45" i="1"/>
  <c r="F4" i="7" s="1"/>
  <c r="G9" i="3"/>
  <c r="C9" i="2"/>
  <c r="C10" i="2" s="1"/>
  <c r="C11" i="2" s="1"/>
  <c r="C12" i="2" s="1"/>
  <c r="C13" i="2" s="1"/>
  <c r="C14" i="2" s="1"/>
  <c r="C15" i="2" s="1"/>
  <c r="AD63" i="1" l="1"/>
  <c r="AG36" i="1"/>
  <c r="AG37" i="1"/>
  <c r="AD77" i="1"/>
  <c r="AH35" i="1"/>
  <c r="AD46" i="1"/>
  <c r="E4" i="7" s="1"/>
  <c r="D59" i="3"/>
  <c r="D58" i="3"/>
  <c r="F58" i="3" s="1"/>
  <c r="B5" i="3"/>
  <c r="G10" i="3"/>
  <c r="D12" i="3"/>
  <c r="F59" i="3" l="1"/>
  <c r="AH37" i="1"/>
  <c r="AD78" i="1"/>
  <c r="AH36" i="1"/>
  <c r="AD64" i="1"/>
  <c r="AI35" i="1"/>
  <c r="AD47" i="1"/>
  <c r="D4" i="7" s="1"/>
  <c r="H9" i="3"/>
  <c r="I9" i="3" s="1"/>
  <c r="H6" i="3"/>
  <c r="I6" i="3" s="1"/>
  <c r="H5" i="3"/>
  <c r="I5" i="3" s="1"/>
  <c r="J5" i="3" s="1"/>
  <c r="H7" i="3"/>
  <c r="I7" i="3" s="1"/>
  <c r="H8" i="3"/>
  <c r="I8" i="3" s="1"/>
  <c r="G11" i="3"/>
  <c r="H10" i="3"/>
  <c r="I10" i="3" s="1"/>
  <c r="D11" i="3"/>
  <c r="D5" i="3"/>
  <c r="D5" i="7" l="1"/>
  <c r="C5" i="7"/>
  <c r="G5" i="7"/>
  <c r="F5" i="7"/>
  <c r="E5" i="7"/>
  <c r="J7" i="3"/>
  <c r="J8" i="3"/>
  <c r="J6" i="3"/>
  <c r="J9" i="3"/>
  <c r="J10" i="3"/>
  <c r="AD79" i="1"/>
  <c r="AI37" i="1"/>
  <c r="AD65" i="1"/>
  <c r="AI36" i="1"/>
  <c r="AF72" i="1"/>
  <c r="AE74" i="1" s="1"/>
  <c r="AF58" i="1"/>
  <c r="G12" i="3"/>
  <c r="H12" i="3" s="1"/>
  <c r="I12" i="3" s="1"/>
  <c r="H11" i="3"/>
  <c r="I11" i="3" s="1"/>
  <c r="J11" i="3" s="1"/>
  <c r="AF40" i="1"/>
  <c r="D6" i="3"/>
  <c r="L3" i="1"/>
  <c r="M3" i="1"/>
  <c r="M7" i="1"/>
  <c r="M4" i="1"/>
  <c r="L4" i="1"/>
  <c r="E18" i="1"/>
  <c r="C20" i="7" s="1"/>
  <c r="F18" i="1"/>
  <c r="C24" i="7" s="1"/>
  <c r="G18" i="1"/>
  <c r="C28" i="7" s="1"/>
  <c r="H18" i="1"/>
  <c r="C32" i="7" s="1"/>
  <c r="I18" i="1"/>
  <c r="C36" i="7" s="1"/>
  <c r="J18" i="1"/>
  <c r="C40" i="7" s="1"/>
  <c r="K18" i="1"/>
  <c r="C44" i="7" s="1"/>
  <c r="L18" i="1"/>
  <c r="J3" i="2"/>
  <c r="B17" i="1" l="1"/>
  <c r="C10" i="7"/>
  <c r="J12" i="3"/>
  <c r="M6" i="1"/>
  <c r="M18" i="1"/>
  <c r="AE80" i="1"/>
  <c r="AE81" i="1"/>
  <c r="AE75" i="1"/>
  <c r="AF75" i="1" s="1"/>
  <c r="AE77" i="1"/>
  <c r="AE79" i="1"/>
  <c r="AE78" i="1"/>
  <c r="AE66" i="1"/>
  <c r="AE67" i="1"/>
  <c r="AE60" i="1"/>
  <c r="AE61" i="1"/>
  <c r="AE62" i="1"/>
  <c r="AE65" i="1"/>
  <c r="AE63" i="1"/>
  <c r="AE64" i="1"/>
  <c r="AF74" i="1"/>
  <c r="AE49" i="1"/>
  <c r="E12" i="3" s="1"/>
  <c r="AE43" i="1"/>
  <c r="E6" i="3" s="1"/>
  <c r="AE48" i="1"/>
  <c r="E11" i="3" s="1"/>
  <c r="AE42" i="1"/>
  <c r="L7" i="1"/>
  <c r="O26" i="1"/>
  <c r="O28" i="1"/>
  <c r="O30" i="1"/>
  <c r="O32" i="1"/>
  <c r="O34" i="1"/>
  <c r="O36" i="1"/>
  <c r="O38" i="1"/>
  <c r="O40" i="1"/>
  <c r="O42" i="1"/>
  <c r="O44" i="1"/>
  <c r="O46" i="1"/>
  <c r="O48" i="1"/>
  <c r="O50" i="1"/>
  <c r="O52" i="1"/>
  <c r="O54" i="1"/>
  <c r="O56" i="1"/>
  <c r="O25" i="1"/>
  <c r="O27" i="1"/>
  <c r="O29" i="1"/>
  <c r="O31" i="1"/>
  <c r="O33" i="1"/>
  <c r="O35" i="1"/>
  <c r="O37" i="1"/>
  <c r="O39" i="1"/>
  <c r="O41" i="1"/>
  <c r="O43" i="1"/>
  <c r="O45" i="1"/>
  <c r="O47" i="1"/>
  <c r="O49" i="1"/>
  <c r="O51" i="1"/>
  <c r="O53" i="1"/>
  <c r="O55" i="1"/>
  <c r="O24" i="1"/>
  <c r="L6" i="1"/>
  <c r="D18" i="1"/>
  <c r="C16" i="7" s="1"/>
  <c r="O22" i="1" l="1"/>
  <c r="B2" i="1"/>
  <c r="J29" i="3"/>
  <c r="J30" i="3" s="1"/>
  <c r="AF66" i="1"/>
  <c r="AF67" i="1"/>
  <c r="AF60" i="1"/>
  <c r="AF61" i="1"/>
  <c r="AF62" i="1"/>
  <c r="AF63" i="1"/>
  <c r="AF65" i="1"/>
  <c r="AF64" i="1"/>
  <c r="AF43" i="1"/>
  <c r="F6" i="3" s="1"/>
  <c r="AE44" i="1"/>
  <c r="E7" i="3" s="1"/>
  <c r="D7" i="3"/>
  <c r="AF42" i="1"/>
  <c r="F5" i="3" s="1"/>
  <c r="E5" i="3"/>
  <c r="K11" i="3"/>
  <c r="L11" i="3" s="1"/>
  <c r="K7" i="3"/>
  <c r="K12" i="3"/>
  <c r="L12" i="3" s="1"/>
  <c r="K8" i="3"/>
  <c r="K6" i="3"/>
  <c r="L6" i="3" s="1"/>
  <c r="K5" i="3"/>
  <c r="L5" i="3" s="1"/>
  <c r="K9" i="3"/>
  <c r="K10" i="3"/>
  <c r="G52" i="3" l="1"/>
  <c r="AF44" i="1"/>
  <c r="F7" i="3" s="1"/>
  <c r="AE45" i="1"/>
  <c r="D8" i="3"/>
  <c r="L8" i="3" s="1"/>
  <c r="L7" i="3"/>
  <c r="G54" i="3" l="1"/>
  <c r="J54" i="3" s="1"/>
  <c r="G56" i="3"/>
  <c r="E8" i="3"/>
  <c r="AF45" i="1"/>
  <c r="F8" i="3" s="1"/>
  <c r="AE46" i="1"/>
  <c r="D9" i="3"/>
  <c r="L9" i="3" s="1"/>
  <c r="G61" i="3" l="1"/>
  <c r="J56" i="3"/>
  <c r="E9" i="3"/>
  <c r="AE47" i="1"/>
  <c r="D10" i="3"/>
  <c r="L10" i="3" s="1"/>
  <c r="B9" i="3" s="1"/>
  <c r="B11" i="3" s="1"/>
  <c r="AF46" i="1"/>
  <c r="F9" i="3" s="1"/>
  <c r="G64" i="3" l="1"/>
  <c r="J64" i="3" s="1"/>
  <c r="J61" i="3"/>
  <c r="AF49" i="1"/>
  <c r="F12" i="3" s="1"/>
  <c r="AE76" i="1"/>
  <c r="AF48" i="1"/>
  <c r="F11" i="3" s="1"/>
  <c r="AF47" i="1"/>
  <c r="F10" i="3" s="1"/>
  <c r="E10" i="3"/>
  <c r="AF77" i="1" l="1"/>
  <c r="AF76" i="1"/>
  <c r="AF81" i="1"/>
  <c r="AF78" i="1"/>
  <c r="AF80" i="1"/>
  <c r="AF79" i="1"/>
</calcChain>
</file>

<file path=xl/connections.xml><?xml version="1.0" encoding="utf-8"?>
<connections xmlns="http://schemas.openxmlformats.org/spreadsheetml/2006/main">
  <connection id="1" keepAlive="1" name="查询 - 表2" description="与工作簿中“表2”查询的连接。" type="5" refreshedVersion="6" background="1" saveData="1">
    <dbPr connection="Provider=Microsoft.Mashup.OleDb.1;Data Source=$Workbook$;Location=表2;Extended Properties=&quot;&quot;" command="SELECT * FROM [表2]"/>
  </connection>
</connections>
</file>

<file path=xl/sharedStrings.xml><?xml version="1.0" encoding="utf-8"?>
<sst xmlns="http://schemas.openxmlformats.org/spreadsheetml/2006/main" count="1852" uniqueCount="1186">
  <si>
    <t>学号</t>
  </si>
  <si>
    <t>姓名</t>
  </si>
  <si>
    <t>平时成绩</t>
  </si>
  <si>
    <t>卷面实得总分</t>
    <phoneticPr fontId="1" type="noConversion"/>
  </si>
  <si>
    <t>卷面应得总分</t>
    <phoneticPr fontId="1" type="noConversion"/>
  </si>
  <si>
    <t>最高分</t>
    <phoneticPr fontId="1" type="noConversion"/>
  </si>
  <si>
    <t>最低分</t>
    <phoneticPr fontId="1" type="noConversion"/>
  </si>
  <si>
    <t>平均分</t>
    <phoneticPr fontId="1" type="noConversion"/>
  </si>
  <si>
    <t>中位数</t>
    <phoneticPr fontId="1" type="noConversion"/>
  </si>
  <si>
    <t>众数</t>
    <phoneticPr fontId="1" type="noConversion"/>
  </si>
  <si>
    <t>标准差</t>
    <phoneticPr fontId="1" type="noConversion"/>
  </si>
  <si>
    <t>第三四分位数</t>
    <phoneticPr fontId="1" type="noConversion"/>
  </si>
  <si>
    <t>极差</t>
    <phoneticPr fontId="1" type="noConversion"/>
  </si>
  <si>
    <t>第一四分位数</t>
    <phoneticPr fontId="1" type="noConversion"/>
  </si>
  <si>
    <t>折算第一四分位数</t>
    <phoneticPr fontId="1" type="noConversion"/>
  </si>
  <si>
    <t>折算最低分</t>
    <phoneticPr fontId="1" type="noConversion"/>
  </si>
  <si>
    <t>折算最高分</t>
    <phoneticPr fontId="1" type="noConversion"/>
  </si>
  <si>
    <t>折算第三四分位数</t>
    <phoneticPr fontId="1" type="noConversion"/>
  </si>
  <si>
    <t>折算中位数</t>
    <phoneticPr fontId="1" type="noConversion"/>
  </si>
  <si>
    <t>卷面及格人数</t>
    <phoneticPr fontId="1" type="noConversion"/>
  </si>
  <si>
    <t>卷面不及格率</t>
    <phoneticPr fontId="1" type="noConversion"/>
  </si>
  <si>
    <t>卷面及格率</t>
    <phoneticPr fontId="1" type="noConversion"/>
  </si>
  <si>
    <t>卷面平均分</t>
    <phoneticPr fontId="1" type="noConversion"/>
  </si>
  <si>
    <t>众数人数</t>
    <phoneticPr fontId="1" type="noConversion"/>
  </si>
  <si>
    <t>极差（全距）</t>
    <phoneticPr fontId="1" type="noConversion"/>
  </si>
  <si>
    <t>卷面优秀率</t>
    <phoneticPr fontId="1" type="noConversion"/>
  </si>
  <si>
    <t>卷面优良人数</t>
    <phoneticPr fontId="1" type="noConversion"/>
  </si>
  <si>
    <t>卷面优良率</t>
    <phoneticPr fontId="1" type="noConversion"/>
  </si>
  <si>
    <t>0-39分</t>
    <phoneticPr fontId="1" type="noConversion"/>
  </si>
  <si>
    <t>40-49分</t>
    <phoneticPr fontId="1" type="noConversion"/>
  </si>
  <si>
    <t>50-59分</t>
    <phoneticPr fontId="1" type="noConversion"/>
  </si>
  <si>
    <t>60-69分</t>
    <phoneticPr fontId="1" type="noConversion"/>
  </si>
  <si>
    <t>70-79分</t>
    <phoneticPr fontId="1" type="noConversion"/>
  </si>
  <si>
    <t>80-89分</t>
    <phoneticPr fontId="1" type="noConversion"/>
  </si>
  <si>
    <t>90-100分</t>
    <phoneticPr fontId="1" type="noConversion"/>
  </si>
  <si>
    <t>60分以下</t>
    <phoneticPr fontId="1" type="noConversion"/>
  </si>
  <si>
    <t>学生数目</t>
  </si>
  <si>
    <t>卷面标准差</t>
    <phoneticPr fontId="1" type="noConversion"/>
  </si>
  <si>
    <t>卷面不及格人数</t>
    <phoneticPr fontId="1" type="noConversion"/>
  </si>
  <si>
    <t>分类间距</t>
    <phoneticPr fontId="1" type="noConversion"/>
  </si>
  <si>
    <t>40分以下</t>
    <phoneticPr fontId="1" type="noConversion"/>
  </si>
  <si>
    <t>40-49分</t>
    <phoneticPr fontId="1" type="noConversion"/>
  </si>
  <si>
    <t>50-59分</t>
    <phoneticPr fontId="1" type="noConversion"/>
  </si>
  <si>
    <t>100分</t>
    <phoneticPr fontId="1" type="noConversion"/>
  </si>
  <si>
    <t>90-99分</t>
    <phoneticPr fontId="1" type="noConversion"/>
  </si>
  <si>
    <t>80-89分</t>
    <phoneticPr fontId="1" type="noConversion"/>
  </si>
  <si>
    <t>70-79分</t>
    <phoneticPr fontId="1" type="noConversion"/>
  </si>
  <si>
    <t>60-69分</t>
    <phoneticPr fontId="1" type="noConversion"/>
  </si>
  <si>
    <t>直方图</t>
    <phoneticPr fontId="1" type="noConversion"/>
  </si>
  <si>
    <t>分类间距</t>
    <phoneticPr fontId="1" type="noConversion"/>
  </si>
  <si>
    <t>频率%</t>
    <phoneticPr fontId="1" type="noConversion"/>
  </si>
  <si>
    <t>累积%</t>
    <phoneticPr fontId="1" type="noConversion"/>
  </si>
  <si>
    <t>学生数目</t>
    <phoneticPr fontId="1" type="noConversion"/>
  </si>
  <si>
    <t>试卷质量分析</t>
    <phoneticPr fontId="1" type="noConversion"/>
  </si>
  <si>
    <t>频次</t>
    <phoneticPr fontId="1" type="noConversion"/>
  </si>
  <si>
    <t>卷面是否异常</t>
    <phoneticPr fontId="1" type="noConversion"/>
  </si>
  <si>
    <t>计算偏度需要</t>
    <phoneticPr fontId="1" type="noConversion"/>
  </si>
  <si>
    <t>计算峰度需要</t>
    <phoneticPr fontId="1" type="noConversion"/>
  </si>
  <si>
    <t>说明：</t>
    <phoneticPr fontId="1" type="noConversion"/>
  </si>
  <si>
    <t>假设H0：</t>
    <phoneticPr fontId="1" type="noConversion"/>
  </si>
  <si>
    <t>样本均值Xb</t>
    <phoneticPr fontId="1" type="noConversion"/>
  </si>
  <si>
    <t>样本标准差S</t>
    <phoneticPr fontId="1" type="noConversion"/>
  </si>
  <si>
    <t>样本标准差S^2</t>
    <phoneticPr fontId="1" type="noConversion"/>
  </si>
  <si>
    <t>特征点xi</t>
    <phoneticPr fontId="1" type="noConversion"/>
  </si>
  <si>
    <t>(xi-Xb)/S</t>
    <phoneticPr fontId="1" type="noConversion"/>
  </si>
  <si>
    <t>按假设计算区间概率pi</t>
    <phoneticPr fontId="1" type="noConversion"/>
  </si>
  <si>
    <t>n.pi</t>
    <phoneticPr fontId="1" type="noConversion"/>
  </si>
  <si>
    <t>频次fi</t>
    <phoneticPr fontId="1" type="noConversion"/>
  </si>
  <si>
    <t>fi^2/n.pi</t>
    <phoneticPr fontId="1" type="noConversion"/>
  </si>
  <si>
    <t>结果：</t>
    <phoneticPr fontId="1" type="noConversion"/>
  </si>
  <si>
    <t>说明：</t>
    <phoneticPr fontId="1" type="noConversion"/>
  </si>
  <si>
    <t>结果</t>
    <phoneticPr fontId="1" type="noConversion"/>
  </si>
  <si>
    <t>标准峰度系数</t>
    <phoneticPr fontId="1" type="noConversion"/>
  </si>
  <si>
    <t>标准偏度系数</t>
    <phoneticPr fontId="1" type="noConversion"/>
  </si>
  <si>
    <t>信度R</t>
    <phoneticPr fontId="1" type="noConversion"/>
  </si>
  <si>
    <t>难度系数P</t>
    <phoneticPr fontId="1" type="noConversion"/>
  </si>
  <si>
    <t>效度V</t>
    <phoneticPr fontId="1" type="noConversion"/>
  </si>
  <si>
    <t>(0.1,0.2]</t>
    <phoneticPr fontId="1" type="noConversion"/>
  </si>
  <si>
    <t>(0.4,0.5]</t>
    <phoneticPr fontId="1" type="noConversion"/>
  </si>
  <si>
    <t>(0.5,0.6]</t>
    <phoneticPr fontId="1" type="noConversion"/>
  </si>
  <si>
    <t>(0.6,0.7]</t>
    <phoneticPr fontId="1" type="noConversion"/>
  </si>
  <si>
    <t>(0.7,0.8]</t>
    <phoneticPr fontId="1" type="noConversion"/>
  </si>
  <si>
    <t>(0.8,0.9]</t>
    <phoneticPr fontId="1" type="noConversion"/>
  </si>
  <si>
    <t>(0.9,1]</t>
    <phoneticPr fontId="1" type="noConversion"/>
  </si>
  <si>
    <t>(0.2,0.3]</t>
    <phoneticPr fontId="1" type="noConversion"/>
  </si>
  <si>
    <t>难度系数表征的含义</t>
    <phoneticPr fontId="1" type="noConversion"/>
  </si>
  <si>
    <t>区分度表征的含义</t>
    <phoneticPr fontId="1" type="noConversion"/>
  </si>
  <si>
    <t>（4）效度采用效标关联效度（这里效标为平时成绩），即计算卷面成绩与平时成绩的Pearson相关系数。</t>
    <phoneticPr fontId="1" type="noConversion"/>
  </si>
  <si>
    <t>区分度差</t>
    <phoneticPr fontId="1" type="noConversion"/>
  </si>
  <si>
    <t>区分度一般</t>
    <phoneticPr fontId="1" type="noConversion"/>
  </si>
  <si>
    <t>区分度极好</t>
    <phoneticPr fontId="1" type="noConversion"/>
  </si>
  <si>
    <t>区分度好-</t>
    <phoneticPr fontId="1" type="noConversion"/>
  </si>
  <si>
    <t>区分度好+</t>
    <phoneticPr fontId="1" type="noConversion"/>
  </si>
  <si>
    <t>区分度非常好-</t>
    <phoneticPr fontId="1" type="noConversion"/>
  </si>
  <si>
    <t>区分度非常好+</t>
    <phoneticPr fontId="1" type="noConversion"/>
  </si>
  <si>
    <t>区分度良好-</t>
    <phoneticPr fontId="1" type="noConversion"/>
  </si>
  <si>
    <t>区分度良好+</t>
    <phoneticPr fontId="1" type="noConversion"/>
  </si>
  <si>
    <t>信度表征的含义</t>
    <phoneticPr fontId="1" type="noConversion"/>
  </si>
  <si>
    <t>信度很差</t>
    <phoneticPr fontId="1" type="noConversion"/>
  </si>
  <si>
    <t>效度表征的含义</t>
    <phoneticPr fontId="1" type="noConversion"/>
  </si>
  <si>
    <t>效度很差</t>
    <phoneticPr fontId="1" type="noConversion"/>
  </si>
  <si>
    <t>效度好+</t>
    <phoneticPr fontId="1" type="noConversion"/>
  </si>
  <si>
    <t>效度非常好-</t>
    <phoneticPr fontId="1" type="noConversion"/>
  </si>
  <si>
    <t>效度非常好+</t>
    <phoneticPr fontId="1" type="noConversion"/>
  </si>
  <si>
    <t>效度极好</t>
    <phoneticPr fontId="1" type="noConversion"/>
  </si>
  <si>
    <t>过易</t>
  </si>
  <si>
    <t>偏易</t>
    <phoneticPr fontId="1" type="noConversion"/>
  </si>
  <si>
    <t>难</t>
  </si>
  <si>
    <t>适中-</t>
    <phoneticPr fontId="1" type="noConversion"/>
  </si>
  <si>
    <t>适中</t>
    <phoneticPr fontId="1" type="noConversion"/>
  </si>
  <si>
    <t>适中+</t>
    <phoneticPr fontId="1" type="noConversion"/>
  </si>
  <si>
    <t>区分度很差</t>
    <phoneticPr fontId="1" type="noConversion"/>
  </si>
  <si>
    <t>过难</t>
    <phoneticPr fontId="1" type="noConversion"/>
  </si>
  <si>
    <t>过难+</t>
    <phoneticPr fontId="1" type="noConversion"/>
  </si>
  <si>
    <t>过难-</t>
    <phoneticPr fontId="1" type="noConversion"/>
  </si>
  <si>
    <t>偏难</t>
    <phoneticPr fontId="1" type="noConversion"/>
  </si>
  <si>
    <t>按量化表得值</t>
    <phoneticPr fontId="1" type="noConversion"/>
  </si>
  <si>
    <t>[0,0.1]</t>
    <phoneticPr fontId="1" type="noConversion"/>
  </si>
  <si>
    <t>信度良好</t>
    <phoneticPr fontId="1" type="noConversion"/>
  </si>
  <si>
    <t>信度极好</t>
    <phoneticPr fontId="1" type="noConversion"/>
  </si>
  <si>
    <t>信度好</t>
    <phoneticPr fontId="1" type="noConversion"/>
  </si>
  <si>
    <t>信度一般</t>
    <phoneticPr fontId="1" type="noConversion"/>
  </si>
  <si>
    <t>信度尚欠+</t>
    <phoneticPr fontId="1" type="noConversion"/>
  </si>
  <si>
    <t>信度差+</t>
    <phoneticPr fontId="1" type="noConversion"/>
  </si>
  <si>
    <t>信度差-</t>
    <phoneticPr fontId="1" type="noConversion"/>
  </si>
  <si>
    <t>信度尚欠-</t>
    <phoneticPr fontId="1" type="noConversion"/>
  </si>
  <si>
    <t>（3）信度表征的是考试结果的一致性、稳定性和可靠性。由于课程考试题目检验的是学生对同一门课程知识点的掌握程度，各题目之间有较高的正相关性，所以信度宜采用内部一致性信度，这里采用的是Cronbach系数对信度进行表示。信度一般应超过0.6。</t>
    <phoneticPr fontId="1" type="noConversion"/>
  </si>
  <si>
    <t>信度非常好</t>
    <phoneticPr fontId="1" type="noConversion"/>
  </si>
  <si>
    <t>效度尚可</t>
    <phoneticPr fontId="1" type="noConversion"/>
  </si>
  <si>
    <t>效度合格</t>
    <phoneticPr fontId="1" type="noConversion"/>
  </si>
  <si>
    <t>效度好-</t>
    <phoneticPr fontId="1" type="noConversion"/>
  </si>
  <si>
    <t>效度差+</t>
    <phoneticPr fontId="1" type="noConversion"/>
  </si>
  <si>
    <t>效度差-</t>
    <phoneticPr fontId="1" type="noConversion"/>
  </si>
  <si>
    <t>偏度</t>
    <phoneticPr fontId="1" type="noConversion"/>
  </si>
  <si>
    <t>峰度</t>
    <phoneticPr fontId="1" type="noConversion"/>
  </si>
  <si>
    <t>实际值</t>
    <phoneticPr fontId="1" type="noConversion"/>
  </si>
  <si>
    <t>试卷质量评价模型与计算</t>
    <phoneticPr fontId="1" type="noConversion"/>
  </si>
  <si>
    <r>
      <t>总体X</t>
    </r>
    <r>
      <rPr>
        <b/>
        <sz val="11"/>
        <color rgb="FF3F3F3F"/>
        <rFont val="宋体"/>
        <family val="3"/>
        <charset val="134"/>
        <scheme val="minor"/>
      </rPr>
      <t>~N(Xb,S^2)</t>
    </r>
    <phoneticPr fontId="1" type="noConversion"/>
  </si>
  <si>
    <r>
      <t>显著水平</t>
    </r>
    <r>
      <rPr>
        <b/>
        <sz val="11"/>
        <color rgb="FF3F3F3F"/>
        <rFont val="宋体"/>
        <family val="3"/>
        <charset val="134"/>
        <scheme val="minor"/>
      </rPr>
      <t>α=</t>
    </r>
    <phoneticPr fontId="1" type="noConversion"/>
  </si>
  <si>
    <t>卷面实得总分</t>
    <phoneticPr fontId="1" type="noConversion"/>
  </si>
  <si>
    <t>正常范围下限(-a)</t>
    <phoneticPr fontId="1" type="noConversion"/>
  </si>
  <si>
    <t>正常范围上限(a)</t>
    <phoneticPr fontId="1" type="noConversion"/>
  </si>
  <si>
    <t>(0.3,0.4]</t>
    <phoneticPr fontId="1" type="noConversion"/>
  </si>
  <si>
    <t>O1</t>
    <phoneticPr fontId="1" type="noConversion"/>
  </si>
  <si>
    <t>O2</t>
    <phoneticPr fontId="1" type="noConversion"/>
  </si>
  <si>
    <t>O3</t>
    <phoneticPr fontId="1" type="noConversion"/>
  </si>
  <si>
    <t>O4</t>
    <phoneticPr fontId="1" type="noConversion"/>
  </si>
  <si>
    <t>O5</t>
    <phoneticPr fontId="1" type="noConversion"/>
  </si>
  <si>
    <t>O6</t>
    <phoneticPr fontId="1" type="noConversion"/>
  </si>
  <si>
    <t>O7</t>
    <phoneticPr fontId="1" type="noConversion"/>
  </si>
  <si>
    <t>O8</t>
    <phoneticPr fontId="1" type="noConversion"/>
  </si>
  <si>
    <t>试卷考核目标</t>
    <phoneticPr fontId="1" type="noConversion"/>
  </si>
  <si>
    <t>目标数</t>
    <phoneticPr fontId="1" type="noConversion"/>
  </si>
  <si>
    <t>总评成绩</t>
    <phoneticPr fontId="1" type="noConversion"/>
  </si>
  <si>
    <t>卷面实得总分分段频率与累积</t>
    <phoneticPr fontId="1" type="noConversion"/>
  </si>
  <si>
    <t>卷面、平时、总评实得总分段统计</t>
    <phoneticPr fontId="1" type="noConversion"/>
  </si>
  <si>
    <t>卷面</t>
    <phoneticPr fontId="1" type="noConversion"/>
  </si>
  <si>
    <t>平时</t>
    <phoneticPr fontId="1" type="noConversion"/>
  </si>
  <si>
    <t>总评</t>
    <phoneticPr fontId="1" type="noConversion"/>
  </si>
  <si>
    <t>平时实得总分分段频率与累积</t>
    <phoneticPr fontId="1" type="noConversion"/>
  </si>
  <si>
    <t>总评实得总分分段频率与累积</t>
    <phoneticPr fontId="1" type="noConversion"/>
  </si>
  <si>
    <r>
      <rPr>
        <b/>
        <sz val="11"/>
        <color rgb="FF3F3F3F"/>
        <rFont val="Calibri"/>
        <family val="2"/>
        <charset val="161"/>
      </rPr>
      <t>χ</t>
    </r>
    <r>
      <rPr>
        <b/>
        <sz val="11"/>
        <color rgb="FF3F3F3F"/>
        <rFont val="宋体"/>
        <family val="2"/>
        <charset val="134"/>
        <scheme val="minor"/>
      </rPr>
      <t>^2(8-2-1)_</t>
    </r>
    <r>
      <rPr>
        <b/>
        <sz val="11"/>
        <color rgb="FF3F3F3F"/>
        <rFont val="Calibri"/>
        <family val="2"/>
        <charset val="161"/>
      </rPr>
      <t>α</t>
    </r>
    <r>
      <rPr>
        <b/>
        <sz val="11"/>
        <color rgb="FF3F3F3F"/>
        <rFont val="宋体"/>
        <family val="2"/>
        <charset val="134"/>
        <scheme val="minor"/>
      </rPr>
      <t>=</t>
    </r>
    <phoneticPr fontId="1" type="noConversion"/>
  </si>
  <si>
    <t>众数人数</t>
    <phoneticPr fontId="1" type="noConversion"/>
  </si>
  <si>
    <r>
      <t>计算统计量</t>
    </r>
    <r>
      <rPr>
        <b/>
        <sz val="11"/>
        <color rgb="FF3F3F3F"/>
        <rFont val="Calibri"/>
        <family val="2"/>
        <charset val="161"/>
      </rPr>
      <t>χ</t>
    </r>
    <r>
      <rPr>
        <b/>
        <sz val="11"/>
        <color rgb="FF3F3F3F"/>
        <rFont val="宋体"/>
        <family val="2"/>
        <charset val="134"/>
        <scheme val="minor"/>
      </rPr>
      <t>^2=</t>
    </r>
    <phoneticPr fontId="1" type="noConversion"/>
  </si>
  <si>
    <t>卷面优秀人数</t>
    <phoneticPr fontId="1" type="noConversion"/>
  </si>
  <si>
    <t>卷面方差</t>
    <phoneticPr fontId="1" type="noConversion"/>
  </si>
  <si>
    <r>
      <rPr>
        <sz val="11"/>
        <color theme="1"/>
        <rFont val="Calibri"/>
        <family val="2"/>
        <charset val="161"/>
      </rPr>
      <t>χ</t>
    </r>
    <r>
      <rPr>
        <sz val="11"/>
        <color theme="1"/>
        <rFont val="Calibri"/>
        <family val="2"/>
      </rPr>
      <t>^2</t>
    </r>
    <r>
      <rPr>
        <sz val="11"/>
        <color theme="1"/>
        <rFont val="宋体"/>
        <family val="2"/>
        <scheme val="minor"/>
      </rPr>
      <t>拟合检验法</t>
    </r>
    <r>
      <rPr>
        <sz val="11"/>
        <color theme="1"/>
        <rFont val="宋体"/>
        <family val="2"/>
        <charset val="134"/>
      </rPr>
      <t>中</t>
    </r>
    <r>
      <rPr>
        <sz val="11"/>
        <color theme="1"/>
        <rFont val="Calibri"/>
        <family val="2"/>
      </rPr>
      <t>8-2-1=5</t>
    </r>
    <r>
      <rPr>
        <sz val="11"/>
        <color theme="1"/>
        <rFont val="宋体"/>
        <family val="2"/>
        <charset val="134"/>
      </rPr>
      <t>表示自由度为</t>
    </r>
    <r>
      <rPr>
        <sz val="11"/>
        <color theme="1"/>
        <rFont val="Calibri"/>
        <family val="2"/>
      </rPr>
      <t>5</t>
    </r>
    <r>
      <rPr>
        <sz val="11"/>
        <color theme="1"/>
        <rFont val="宋体"/>
        <family val="2"/>
        <charset val="134"/>
      </rPr>
      <t>，</t>
    </r>
    <r>
      <rPr>
        <sz val="11"/>
        <color theme="1"/>
        <rFont val="Calibri"/>
        <family val="2"/>
      </rPr>
      <t>k=8</t>
    </r>
    <r>
      <rPr>
        <sz val="11"/>
        <color theme="1"/>
        <rFont val="宋体"/>
        <family val="2"/>
        <charset val="134"/>
      </rPr>
      <t>是分类区间数，</t>
    </r>
    <r>
      <rPr>
        <sz val="11"/>
        <color theme="1"/>
        <rFont val="Calibri"/>
        <family val="2"/>
      </rPr>
      <t>r=</t>
    </r>
    <r>
      <rPr>
        <sz val="11"/>
        <color theme="1"/>
        <rFont val="宋体"/>
        <family val="2"/>
        <charset val="134"/>
      </rPr>
      <t>2表示检验是否正态分布有两个参数；</t>
    </r>
    <r>
      <rPr>
        <sz val="11"/>
        <color theme="1"/>
        <rFont val="Calibri"/>
        <family val="2"/>
        <charset val="161"/>
      </rPr>
      <t>χ</t>
    </r>
    <r>
      <rPr>
        <sz val="11"/>
        <color theme="1"/>
        <rFont val="宋体"/>
        <family val="2"/>
        <scheme val="minor"/>
      </rPr>
      <t>^2拟合检验法检验总体的正态性时，犯第二类错误“H0不真而接收”的概率往往较大，可以采用偏度与峰度检验法检验。</t>
    </r>
    <phoneticPr fontId="1" type="noConversion"/>
  </si>
  <si>
    <t>样本方差(S^2)</t>
    <phoneticPr fontId="1" type="noConversion"/>
  </si>
  <si>
    <r>
      <t>查表</t>
    </r>
    <r>
      <rPr>
        <sz val="11"/>
        <color rgb="FF006100"/>
        <rFont val="Calibri"/>
        <family val="2"/>
        <charset val="161"/>
      </rPr>
      <t>Φ</t>
    </r>
    <r>
      <rPr>
        <sz val="11"/>
        <color rgb="FF006100"/>
        <rFont val="宋体"/>
        <family val="2"/>
        <charset val="134"/>
        <scheme val="minor"/>
      </rPr>
      <t>((xi-Xb)/S)</t>
    </r>
    <phoneticPr fontId="1" type="noConversion"/>
  </si>
  <si>
    <t>直接按矩计算</t>
    <phoneticPr fontId="1" type="noConversion"/>
  </si>
  <si>
    <t>成绩明细与描述性统计</t>
    <phoneticPr fontId="1" type="noConversion"/>
  </si>
  <si>
    <t>卷面总体情况描述</t>
    <phoneticPr fontId="1" type="noConversion"/>
  </si>
  <si>
    <t>差异系数</t>
    <phoneticPr fontId="1" type="noConversion"/>
  </si>
  <si>
    <t>不要动下面的间距</t>
    <phoneticPr fontId="1" type="noConversion"/>
  </si>
  <si>
    <r>
      <t>x/</t>
    </r>
    <r>
      <rPr>
        <b/>
        <sz val="9"/>
        <rFont val="Calibri"/>
        <family val="2"/>
        <charset val="161"/>
      </rPr>
      <t>φ</t>
    </r>
    <r>
      <rPr>
        <b/>
        <sz val="9"/>
        <rFont val="Calibri"/>
        <family val="2"/>
      </rPr>
      <t xml:space="preserve">(x)  </t>
    </r>
    <phoneticPr fontId="1" type="noConversion"/>
  </si>
  <si>
    <t>0</t>
  </si>
  <si>
    <t>0.01</t>
  </si>
  <si>
    <t>0.02</t>
  </si>
  <si>
    <t>0.03</t>
  </si>
  <si>
    <t>0.04</t>
  </si>
  <si>
    <t>0.05</t>
  </si>
  <si>
    <t>0.06</t>
  </si>
  <si>
    <t>0.07</t>
  </si>
  <si>
    <t>0.08</t>
  </si>
  <si>
    <t>0.09</t>
  </si>
  <si>
    <r>
      <rPr>
        <sz val="11"/>
        <color theme="1"/>
        <rFont val="Calibri"/>
        <family val="2"/>
        <charset val="161"/>
      </rPr>
      <t>φ</t>
    </r>
    <r>
      <rPr>
        <sz val="11"/>
        <color theme="1"/>
        <rFont val="Calibri"/>
        <family val="2"/>
      </rPr>
      <t xml:space="preserve">(x)  </t>
    </r>
    <phoneticPr fontId="1" type="noConversion"/>
  </si>
  <si>
    <t>B</t>
    <phoneticPr fontId="1" type="noConversion"/>
  </si>
  <si>
    <t>S</t>
    <phoneticPr fontId="1" type="noConversion"/>
  </si>
  <si>
    <t>x=B+S</t>
    <phoneticPr fontId="1" type="noConversion"/>
  </si>
  <si>
    <r>
      <rPr>
        <sz val="11"/>
        <color rgb="FF006100"/>
        <rFont val="Calibri"/>
        <family val="2"/>
        <charset val="161"/>
      </rPr>
      <t>χ</t>
    </r>
    <r>
      <rPr>
        <sz val="11"/>
        <color rgb="FF006100"/>
        <rFont val="宋体"/>
        <family val="2"/>
        <charset val="134"/>
        <scheme val="minor"/>
      </rPr>
      <t>^2拟合检验数据准备(涉及查标准正态分布表，</t>
    </r>
    <r>
      <rPr>
        <sz val="11"/>
        <color rgb="FF006100"/>
        <rFont val="宋体"/>
        <family val="2"/>
        <charset val="134"/>
      </rPr>
      <t>自动查表</t>
    </r>
    <r>
      <rPr>
        <sz val="11"/>
        <color rgb="FF006100"/>
        <rFont val="Calibri"/>
        <family val="2"/>
      </rPr>
      <t>NDT_O</t>
    </r>
    <r>
      <rPr>
        <sz val="11"/>
        <color rgb="FF006100"/>
        <rFont val="宋体"/>
        <family val="2"/>
        <charset val="134"/>
      </rPr>
      <t>得到“查表</t>
    </r>
    <r>
      <rPr>
        <sz val="11"/>
        <color rgb="FF006100"/>
        <rFont val="Calibri"/>
        <family val="2"/>
        <charset val="161"/>
      </rPr>
      <t>Φ</t>
    </r>
    <r>
      <rPr>
        <sz val="11"/>
        <color rgb="FF006100"/>
        <rFont val="Calibri"/>
        <family val="2"/>
      </rPr>
      <t>((xi-Xb)/S)”</t>
    </r>
    <r>
      <rPr>
        <sz val="11"/>
        <color rgb="FF006100"/>
        <rFont val="宋体"/>
        <family val="2"/>
        <charset val="134"/>
      </rPr>
      <t>列</t>
    </r>
    <r>
      <rPr>
        <sz val="11"/>
        <color rgb="FF006100"/>
        <rFont val="宋体"/>
        <family val="2"/>
        <charset val="134"/>
        <scheme val="minor"/>
      </rPr>
      <t>)</t>
    </r>
    <phoneticPr fontId="1" type="noConversion"/>
  </si>
  <si>
    <t>成绩等级</t>
  </si>
  <si>
    <t>90－100</t>
  </si>
  <si>
    <t>80－89</t>
  </si>
  <si>
    <t>70－79</t>
  </si>
  <si>
    <t>60－69</t>
  </si>
  <si>
    <t>＜60</t>
  </si>
  <si>
    <t>（优秀）</t>
  </si>
  <si>
    <t>（良好）</t>
  </si>
  <si>
    <t>（中等）</t>
  </si>
  <si>
    <t>（及格）</t>
  </si>
  <si>
    <t>（不及格）</t>
  </si>
  <si>
    <t>人数</t>
  </si>
  <si>
    <t>所占比例</t>
  </si>
  <si>
    <t>最低分</t>
  </si>
  <si>
    <t>第一四分位数</t>
  </si>
  <si>
    <t>中位数</t>
  </si>
  <si>
    <t>第三四分位数</t>
  </si>
  <si>
    <t>最高分</t>
  </si>
  <si>
    <t>平均值</t>
  </si>
  <si>
    <t>极差（全距）</t>
  </si>
  <si>
    <t>标准差</t>
  </si>
  <si>
    <t>众数及人数</t>
  </si>
  <si>
    <r>
      <t>O1</t>
    </r>
    <r>
      <rPr>
        <sz val="12"/>
        <color theme="1"/>
        <rFont val="宋体"/>
        <family val="3"/>
        <charset val="134"/>
      </rPr>
      <t>统计</t>
    </r>
    <r>
      <rPr>
        <sz val="12"/>
        <color theme="1"/>
        <rFont val="Times New Roman"/>
        <family val="1"/>
      </rPr>
      <t>----</t>
    </r>
  </si>
  <si>
    <t>应得分：8</t>
  </si>
  <si>
    <r>
      <t>O2</t>
    </r>
    <r>
      <rPr>
        <sz val="12"/>
        <color theme="1"/>
        <rFont val="宋体"/>
        <family val="3"/>
        <charset val="134"/>
      </rPr>
      <t>统计</t>
    </r>
    <r>
      <rPr>
        <sz val="12"/>
        <color theme="1"/>
        <rFont val="Times New Roman"/>
        <family val="1"/>
      </rPr>
      <t>----</t>
    </r>
  </si>
  <si>
    <t>应得分：23</t>
  </si>
  <si>
    <r>
      <t>O3</t>
    </r>
    <r>
      <rPr>
        <sz val="12"/>
        <color theme="1"/>
        <rFont val="宋体"/>
        <family val="3"/>
        <charset val="134"/>
      </rPr>
      <t>统计</t>
    </r>
    <r>
      <rPr>
        <sz val="12"/>
        <color theme="1"/>
        <rFont val="Times New Roman"/>
        <family val="1"/>
      </rPr>
      <t>----</t>
    </r>
  </si>
  <si>
    <t>应得分：35</t>
  </si>
  <si>
    <r>
      <t>O4</t>
    </r>
    <r>
      <rPr>
        <sz val="12"/>
        <color theme="1"/>
        <rFont val="宋体"/>
        <family val="3"/>
        <charset val="134"/>
      </rPr>
      <t>统计</t>
    </r>
    <r>
      <rPr>
        <sz val="12"/>
        <color theme="1"/>
        <rFont val="Times New Roman"/>
        <family val="1"/>
      </rPr>
      <t>----</t>
    </r>
  </si>
  <si>
    <t>应得分：28</t>
  </si>
  <si>
    <r>
      <t>O5</t>
    </r>
    <r>
      <rPr>
        <sz val="12"/>
        <color theme="1"/>
        <rFont val="宋体"/>
        <family val="3"/>
        <charset val="134"/>
      </rPr>
      <t>统计</t>
    </r>
    <r>
      <rPr>
        <sz val="12"/>
        <color theme="1"/>
        <rFont val="Times New Roman"/>
        <family val="1"/>
      </rPr>
      <t>----</t>
    </r>
  </si>
  <si>
    <t>应得分：4</t>
  </si>
  <si>
    <r>
      <t>O6</t>
    </r>
    <r>
      <rPr>
        <sz val="12"/>
        <color theme="1"/>
        <rFont val="宋体"/>
        <family val="3"/>
        <charset val="134"/>
      </rPr>
      <t>统计</t>
    </r>
    <r>
      <rPr>
        <sz val="12"/>
        <color theme="1"/>
        <rFont val="Times New Roman"/>
        <family val="1"/>
      </rPr>
      <t>----</t>
    </r>
  </si>
  <si>
    <t>应得分：2</t>
  </si>
  <si>
    <t>试卷成绩</t>
    <phoneticPr fontId="1" type="noConversion"/>
  </si>
  <si>
    <r>
      <t>O7</t>
    </r>
    <r>
      <rPr>
        <sz val="12"/>
        <color theme="1"/>
        <rFont val="宋体"/>
        <family val="3"/>
        <charset val="134"/>
      </rPr>
      <t>统计</t>
    </r>
    <r>
      <rPr>
        <sz val="12"/>
        <color theme="1"/>
        <rFont val="Times New Roman"/>
        <family val="1"/>
      </rPr>
      <t>----</t>
    </r>
    <phoneticPr fontId="1" type="noConversion"/>
  </si>
  <si>
    <r>
      <t>O8</t>
    </r>
    <r>
      <rPr>
        <sz val="12"/>
        <color theme="1"/>
        <rFont val="宋体"/>
        <family val="3"/>
        <charset val="134"/>
      </rPr>
      <t>统计</t>
    </r>
    <r>
      <rPr>
        <sz val="12"/>
        <color theme="1"/>
        <rFont val="Times New Roman"/>
        <family val="1"/>
      </rPr>
      <t>----</t>
    </r>
    <phoneticPr fontId="1" type="noConversion"/>
  </si>
  <si>
    <t>估计标准误</t>
    <phoneticPr fontId="1" type="noConversion"/>
  </si>
  <si>
    <t>估计标准误</t>
    <phoneticPr fontId="1" type="noConversion"/>
  </si>
  <si>
    <t>平均分标准误</t>
    <phoneticPr fontId="1" type="noConversion"/>
  </si>
  <si>
    <t>标准误</t>
    <phoneticPr fontId="1" type="noConversion"/>
  </si>
  <si>
    <t>1.S线，每个目标及总成绩</t>
    <phoneticPr fontId="1" type="noConversion"/>
  </si>
  <si>
    <t>3.偏度与峰度检验</t>
    <phoneticPr fontId="1" type="noConversion"/>
  </si>
  <si>
    <t>3.每个目标试题的难度与区分度以及试题综合质量指标</t>
    <phoneticPr fontId="1" type="noConversion"/>
  </si>
  <si>
    <t>4.试卷的综合质量指标</t>
    <phoneticPr fontId="1" type="noConversion"/>
  </si>
  <si>
    <t>期望达成度</t>
    <phoneticPr fontId="1" type="noConversion"/>
  </si>
  <si>
    <t>目标满分</t>
    <phoneticPr fontId="1" type="noConversion"/>
  </si>
  <si>
    <t>序号</t>
    <phoneticPr fontId="1" type="noConversion"/>
  </si>
  <si>
    <t>R2.每个目标的达成度及总达成度</t>
    <phoneticPr fontId="1" type="noConversion"/>
  </si>
  <si>
    <t>异常分数人数</t>
  </si>
  <si>
    <t>来自于文献</t>
    <phoneticPr fontId="1" type="noConversion"/>
  </si>
  <si>
    <t>O1排序</t>
    <phoneticPr fontId="1" type="noConversion"/>
  </si>
  <si>
    <t>卷面实得分排序</t>
    <phoneticPr fontId="1" type="noConversion"/>
  </si>
  <si>
    <t>O2排序</t>
    <phoneticPr fontId="1" type="noConversion"/>
  </si>
  <si>
    <t>O3排序</t>
    <phoneticPr fontId="1" type="noConversion"/>
  </si>
  <si>
    <t>O4排序</t>
    <phoneticPr fontId="1" type="noConversion"/>
  </si>
  <si>
    <t>O5排序</t>
    <phoneticPr fontId="1" type="noConversion"/>
  </si>
  <si>
    <t>O6排序</t>
    <phoneticPr fontId="1" type="noConversion"/>
  </si>
  <si>
    <t>O7排序</t>
    <phoneticPr fontId="1" type="noConversion"/>
  </si>
  <si>
    <t>O8排序</t>
    <phoneticPr fontId="1" type="noConversion"/>
  </si>
  <si>
    <t>期望达成分</t>
    <phoneticPr fontId="1" type="noConversion"/>
  </si>
  <si>
    <r>
      <t>试卷成绩的正态性进行</t>
    </r>
    <r>
      <rPr>
        <b/>
        <sz val="11"/>
        <color theme="1"/>
        <rFont val="Calibri"/>
        <family val="3"/>
        <charset val="161"/>
      </rPr>
      <t>χ</t>
    </r>
    <r>
      <rPr>
        <b/>
        <sz val="11"/>
        <color theme="1"/>
        <rFont val="宋体"/>
        <family val="3"/>
        <charset val="134"/>
        <scheme val="minor"/>
      </rPr>
      <t>^2拟合检验</t>
    </r>
    <phoneticPr fontId="1" type="noConversion"/>
  </si>
  <si>
    <t>试卷成绩的正态性进行偏度与峰度检验</t>
    <phoneticPr fontId="1" type="noConversion"/>
  </si>
  <si>
    <t>z_0.025=</t>
    <phoneticPr fontId="1" type="noConversion"/>
  </si>
  <si>
    <t>结果：</t>
    <phoneticPr fontId="1" type="noConversion"/>
  </si>
  <si>
    <t>计算统计量U1=</t>
    <phoneticPr fontId="1" type="noConversion"/>
  </si>
  <si>
    <t>计算统计量U2=</t>
    <phoneticPr fontId="1" type="noConversion"/>
  </si>
  <si>
    <t>B2</t>
    <phoneticPr fontId="1" type="noConversion"/>
  </si>
  <si>
    <t>B3</t>
    <phoneticPr fontId="1" type="noConversion"/>
  </si>
  <si>
    <t>B4</t>
    <phoneticPr fontId="1" type="noConversion"/>
  </si>
  <si>
    <t>G1</t>
    <phoneticPr fontId="1" type="noConversion"/>
  </si>
  <si>
    <t>G2</t>
    <phoneticPr fontId="1" type="noConversion"/>
  </si>
  <si>
    <t>(Xi-Xb)^3</t>
    <phoneticPr fontId="1" type="noConversion"/>
  </si>
  <si>
    <t>(Xi-Xb)^4</t>
    <phoneticPr fontId="1" type="noConversion"/>
  </si>
  <si>
    <t>经校正的计算()</t>
    <phoneticPr fontId="1" type="noConversion"/>
  </si>
  <si>
    <t>区分度D（以卷面总分为水平）</t>
    <phoneticPr fontId="1" type="noConversion"/>
  </si>
  <si>
    <t>区分度D（以总成绩为水平）</t>
    <phoneticPr fontId="1" type="noConversion"/>
  </si>
  <si>
    <t>不够准确</t>
    <phoneticPr fontId="1" type="noConversion"/>
  </si>
  <si>
    <t>比较准确</t>
    <phoneticPr fontId="1" type="noConversion"/>
  </si>
  <si>
    <t>目标试题质量指标</t>
    <phoneticPr fontId="1" type="noConversion"/>
  </si>
  <si>
    <t>（2）试卷总体区分度是各题区分度的加权平均，表征试卷对被试者情况的分辨能力的大小，取值范围[0,1]，值越大区分度越好。区分度一般要在（0.2，1]区间，大于0.4区分度可以认为良好。各题区分度是该题实得分与实得总分的Pearson相关系数。</t>
    <phoneticPr fontId="1" type="noConversion"/>
  </si>
  <si>
    <t>（1）试卷总体难度系数表征试卷的难易程度，是各题难度系数的加权平均，取值范围[0,1]，值越大难度越高。一般各类考试，难度系数在(0.2,0.8]区间比较合适，在(0.4,0.5]区间上最好。各题的难度系数的计算公式为P=1-该题平均实得分/该题应得分。</t>
    <phoneticPr fontId="1" type="noConversion"/>
  </si>
  <si>
    <t>试卷</t>
    <phoneticPr fontId="1" type="noConversion"/>
  </si>
  <si>
    <t>目标分项试题与试卷质量指标分析</t>
    <phoneticPr fontId="1" type="noConversion"/>
  </si>
  <si>
    <t>O1分项试题</t>
    <phoneticPr fontId="1" type="noConversion"/>
  </si>
  <si>
    <t>O2分项试题</t>
    <phoneticPr fontId="1" type="noConversion"/>
  </si>
  <si>
    <t>O3分项试题</t>
    <phoneticPr fontId="1" type="noConversion"/>
  </si>
  <si>
    <t>O4分项试题</t>
    <phoneticPr fontId="1" type="noConversion"/>
  </si>
  <si>
    <t>O5分项试题</t>
    <phoneticPr fontId="1" type="noConversion"/>
  </si>
  <si>
    <t>O6分项试题</t>
    <phoneticPr fontId="1" type="noConversion"/>
  </si>
  <si>
    <t>O7分项试题</t>
    <phoneticPr fontId="1" type="noConversion"/>
  </si>
  <si>
    <t>O8分项试题</t>
    <phoneticPr fontId="1" type="noConversion"/>
  </si>
  <si>
    <t>量化标准</t>
    <phoneticPr fontId="1" type="noConversion"/>
  </si>
  <si>
    <t>难度P适应值</t>
    <phoneticPr fontId="1" type="noConversion"/>
  </si>
  <si>
    <t>区分度D适应值</t>
    <phoneticPr fontId="1" type="noConversion"/>
  </si>
  <si>
    <t>信度R适应值</t>
    <phoneticPr fontId="1" type="noConversion"/>
  </si>
  <si>
    <t>效度V适应值</t>
    <phoneticPr fontId="1" type="noConversion"/>
  </si>
  <si>
    <t>分布影响试卷质量修正系数</t>
    <phoneticPr fontId="1" type="noConversion"/>
  </si>
  <si>
    <t>综合质量指标IS=0.447*PM+0.249*DM+0.166RM+0.138VM=</t>
    <phoneticPr fontId="1" type="noConversion"/>
  </si>
  <si>
    <t>注：评价系数模型的难度、区分度、信度、效度的权重系数来自于访谈和调研（参考了已有文献）</t>
    <phoneticPr fontId="1" type="noConversion"/>
  </si>
  <si>
    <t>注：分布影响系数采用了“中间不变-两边呈指数衰减”的特性。</t>
    <phoneticPr fontId="1" type="noConversion"/>
  </si>
  <si>
    <t>c2=</t>
    <phoneticPr fontId="1" type="noConversion"/>
  </si>
  <si>
    <t>c1=</t>
    <phoneticPr fontId="1" type="noConversion"/>
  </si>
  <si>
    <t>综合质量指标IS1=0.447*PM'+0.249*DM'+0.166RM'+0.138VM'=</t>
    <phoneticPr fontId="1" type="noConversion"/>
  </si>
  <si>
    <t>达成度修正系数</t>
    <phoneticPr fontId="1" type="noConversion"/>
  </si>
  <si>
    <t>综合质量指标IS2=(c1+c2)/2*(0.447*PM'+0.249*DM'+0.166RM'+0.138VM')=</t>
    <phoneticPr fontId="1" type="noConversion"/>
  </si>
  <si>
    <t>综合质量指标IS3=f*(c1+c2)/2*(0.447*PM'+0.249*DM'+0.166RM'+0.138VM')=</t>
    <phoneticPr fontId="1" type="noConversion"/>
  </si>
  <si>
    <t>f1</t>
    <phoneticPr fontId="1" type="noConversion"/>
  </si>
  <si>
    <t>f2</t>
    <phoneticPr fontId="1" type="noConversion"/>
  </si>
  <si>
    <t>f3</t>
    <phoneticPr fontId="1" type="noConversion"/>
  </si>
  <si>
    <t>f4</t>
    <phoneticPr fontId="1" type="noConversion"/>
  </si>
  <si>
    <t>f5</t>
    <phoneticPr fontId="1" type="noConversion"/>
  </si>
  <si>
    <t>f6</t>
    <phoneticPr fontId="1" type="noConversion"/>
  </si>
  <si>
    <t>f7</t>
    <phoneticPr fontId="1" type="noConversion"/>
  </si>
  <si>
    <t>f8</t>
    <phoneticPr fontId="1" type="noConversion"/>
  </si>
  <si>
    <t>fg</t>
    <phoneticPr fontId="1" type="noConversion"/>
  </si>
  <si>
    <t>说明：试卷的完全合格标准为综合评价系数大于等于0.6。</t>
    <phoneticPr fontId="1" type="noConversion"/>
  </si>
  <si>
    <t>难度、区分度、信度、效度四个指标评判表</t>
    <phoneticPr fontId="1" type="noConversion"/>
  </si>
  <si>
    <t>样本二阶中心矩</t>
    <phoneticPr fontId="1" type="noConversion"/>
  </si>
  <si>
    <t>样本三阶中心矩</t>
    <phoneticPr fontId="1" type="noConversion"/>
  </si>
  <si>
    <t>样本四阶中心矩</t>
    <phoneticPr fontId="1" type="noConversion"/>
  </si>
  <si>
    <t>视在达成度</t>
    <phoneticPr fontId="1" type="noConversion"/>
  </si>
  <si>
    <t>试卷视在达成度</t>
    <phoneticPr fontId="1" type="noConversion"/>
  </si>
  <si>
    <t>这个偏度上下界是文献中所给的标准偏度系数对应的，这里不用</t>
    <phoneticPr fontId="1" type="noConversion"/>
  </si>
  <si>
    <t>这个峰度上下界是文献中所给的标准峰度系数对应的，这里不用</t>
    <phoneticPr fontId="1" type="noConversion"/>
  </si>
  <si>
    <t>若样本增多，请通过选择数据修改</t>
    <phoneticPr fontId="1" type="noConversion"/>
  </si>
  <si>
    <t>1936200434</t>
  </si>
  <si>
    <t>2002010131</t>
  </si>
  <si>
    <t>2002010132</t>
  </si>
  <si>
    <t>2002010153</t>
  </si>
  <si>
    <t>2002010154</t>
  </si>
  <si>
    <t>2002010211</t>
  </si>
  <si>
    <t>2002010212</t>
  </si>
  <si>
    <t>2002010242</t>
  </si>
  <si>
    <t>2002010244</t>
  </si>
  <si>
    <t>2002010246</t>
  </si>
  <si>
    <t>2002010315</t>
  </si>
  <si>
    <t>2002010318</t>
  </si>
  <si>
    <t>2002010330</t>
  </si>
  <si>
    <t>2002010331</t>
  </si>
  <si>
    <t>2002010339</t>
  </si>
  <si>
    <t>2002010352</t>
  </si>
  <si>
    <t>2002010406</t>
  </si>
  <si>
    <t>2002010415</t>
  </si>
  <si>
    <t>2002010420</t>
  </si>
  <si>
    <t>2002010423</t>
  </si>
  <si>
    <t>2002010425</t>
  </si>
  <si>
    <t>2002010451</t>
  </si>
  <si>
    <t>2002010457</t>
  </si>
  <si>
    <t>2002010525</t>
  </si>
  <si>
    <t>2002010537</t>
  </si>
  <si>
    <t>2002010539</t>
  </si>
  <si>
    <t>2002010543</t>
  </si>
  <si>
    <t>2002010616</t>
  </si>
  <si>
    <t>2002010617</t>
  </si>
  <si>
    <t>2002010626</t>
  </si>
  <si>
    <t>2002010644</t>
  </si>
  <si>
    <t>2002010647</t>
  </si>
  <si>
    <t>2002010648</t>
  </si>
  <si>
    <t>2002010715</t>
  </si>
  <si>
    <t>2002010720</t>
  </si>
  <si>
    <t>2002010727</t>
  </si>
  <si>
    <t>2002010730</t>
  </si>
  <si>
    <t>2002010735</t>
  </si>
  <si>
    <t>2002010736</t>
  </si>
  <si>
    <t>2002010745</t>
  </si>
  <si>
    <t>2002010751</t>
  </si>
  <si>
    <t>2002010809</t>
  </si>
  <si>
    <t>2002010813</t>
  </si>
  <si>
    <t>2002010823</t>
  </si>
  <si>
    <t>2002010830</t>
  </si>
  <si>
    <t>2002010831</t>
  </si>
  <si>
    <t>2002010833</t>
  </si>
  <si>
    <t>2002010836</t>
  </si>
  <si>
    <t>2002010103</t>
  </si>
  <si>
    <r>
      <rPr>
        <sz val="11"/>
        <rFont val="宋体"/>
        <family val="3"/>
        <charset val="134"/>
      </rPr>
      <t>李硕慧</t>
    </r>
  </si>
  <si>
    <t>2002010104</t>
  </si>
  <si>
    <r>
      <rPr>
        <sz val="11"/>
        <rFont val="宋体"/>
        <family val="3"/>
        <charset val="134"/>
      </rPr>
      <t>曾梓栩</t>
    </r>
  </si>
  <si>
    <t>2002010105</t>
  </si>
  <si>
    <r>
      <rPr>
        <sz val="11"/>
        <rFont val="宋体"/>
        <family val="3"/>
        <charset val="134"/>
      </rPr>
      <t>韩忠旺</t>
    </r>
  </si>
  <si>
    <t>2002010106</t>
  </si>
  <si>
    <r>
      <rPr>
        <sz val="11"/>
        <rFont val="宋体"/>
        <family val="3"/>
        <charset val="134"/>
      </rPr>
      <t>张烨</t>
    </r>
  </si>
  <si>
    <t>2002010107</t>
  </si>
  <si>
    <r>
      <rPr>
        <sz val="11"/>
        <rFont val="宋体"/>
        <family val="3"/>
        <charset val="134"/>
      </rPr>
      <t>苏林海</t>
    </r>
  </si>
  <si>
    <t>2002010108</t>
  </si>
  <si>
    <r>
      <rPr>
        <sz val="11"/>
        <rFont val="宋体"/>
        <family val="3"/>
        <charset val="134"/>
      </rPr>
      <t>陶智聪</t>
    </r>
  </si>
  <si>
    <t>2002010109</t>
  </si>
  <si>
    <r>
      <rPr>
        <sz val="11"/>
        <rFont val="宋体"/>
        <family val="3"/>
        <charset val="134"/>
      </rPr>
      <t>周怡龙</t>
    </r>
  </si>
  <si>
    <t>2002010110</t>
  </si>
  <si>
    <r>
      <rPr>
        <sz val="11"/>
        <rFont val="宋体"/>
        <family val="3"/>
        <charset val="134"/>
      </rPr>
      <t>何玲</t>
    </r>
  </si>
  <si>
    <t>2002010111</t>
  </si>
  <si>
    <r>
      <rPr>
        <sz val="11"/>
        <rFont val="宋体"/>
        <family val="3"/>
        <charset val="134"/>
      </rPr>
      <t>麦辉</t>
    </r>
  </si>
  <si>
    <t>2002010112</t>
  </si>
  <si>
    <r>
      <rPr>
        <sz val="11"/>
        <rFont val="宋体"/>
        <family val="3"/>
        <charset val="134"/>
      </rPr>
      <t>杨文颖</t>
    </r>
  </si>
  <si>
    <t>2002010113</t>
  </si>
  <si>
    <r>
      <rPr>
        <sz val="11"/>
        <rFont val="宋体"/>
        <family val="3"/>
        <charset val="134"/>
      </rPr>
      <t>何观辉</t>
    </r>
  </si>
  <si>
    <t>2002010114</t>
  </si>
  <si>
    <r>
      <rPr>
        <sz val="11"/>
        <rFont val="宋体"/>
        <family val="3"/>
        <charset val="134"/>
      </rPr>
      <t>陶昭名</t>
    </r>
  </si>
  <si>
    <t>2002010115</t>
  </si>
  <si>
    <r>
      <rPr>
        <sz val="11"/>
        <rFont val="宋体"/>
        <family val="3"/>
        <charset val="134"/>
      </rPr>
      <t>李斌儒</t>
    </r>
  </si>
  <si>
    <t>2002010116</t>
  </si>
  <si>
    <r>
      <rPr>
        <sz val="11"/>
        <rFont val="宋体"/>
        <family val="3"/>
        <charset val="134"/>
      </rPr>
      <t>程启航</t>
    </r>
  </si>
  <si>
    <t>2002010117</t>
  </si>
  <si>
    <r>
      <rPr>
        <sz val="11"/>
        <rFont val="宋体"/>
        <family val="3"/>
        <charset val="134"/>
      </rPr>
      <t>杨沛豪</t>
    </r>
  </si>
  <si>
    <t>2002010119</t>
  </si>
  <si>
    <r>
      <rPr>
        <sz val="11"/>
        <rFont val="宋体"/>
        <family val="3"/>
        <charset val="134"/>
      </rPr>
      <t>洪德雄</t>
    </r>
  </si>
  <si>
    <t>2002010120</t>
  </si>
  <si>
    <r>
      <rPr>
        <sz val="11"/>
        <rFont val="宋体"/>
        <family val="3"/>
        <charset val="134"/>
      </rPr>
      <t>林胜杰</t>
    </r>
  </si>
  <si>
    <t>2002010121</t>
  </si>
  <si>
    <r>
      <rPr>
        <sz val="11"/>
        <rFont val="宋体"/>
        <family val="3"/>
        <charset val="134"/>
      </rPr>
      <t>龙艺</t>
    </r>
  </si>
  <si>
    <t>2002010122</t>
  </si>
  <si>
    <r>
      <rPr>
        <sz val="11"/>
        <rFont val="宋体"/>
        <family val="3"/>
        <charset val="134"/>
      </rPr>
      <t>陈旭</t>
    </r>
  </si>
  <si>
    <t>2002010123</t>
  </si>
  <si>
    <r>
      <rPr>
        <sz val="11"/>
        <rFont val="宋体"/>
        <family val="3"/>
        <charset val="134"/>
      </rPr>
      <t>莫皓翔</t>
    </r>
  </si>
  <si>
    <t>2002010124</t>
  </si>
  <si>
    <r>
      <rPr>
        <sz val="11"/>
        <rFont val="宋体"/>
        <family val="3"/>
        <charset val="134"/>
      </rPr>
      <t>刘梦威</t>
    </r>
  </si>
  <si>
    <t>2002010125</t>
  </si>
  <si>
    <r>
      <rPr>
        <sz val="11"/>
        <rFont val="宋体"/>
        <family val="3"/>
        <charset val="134"/>
      </rPr>
      <t>卢婧雯</t>
    </r>
  </si>
  <si>
    <t>2002010126</t>
  </si>
  <si>
    <r>
      <rPr>
        <sz val="11"/>
        <rFont val="宋体"/>
        <family val="3"/>
        <charset val="134"/>
      </rPr>
      <t>乌冬琳</t>
    </r>
  </si>
  <si>
    <t>2002010127</t>
  </si>
  <si>
    <r>
      <rPr>
        <sz val="11"/>
        <rFont val="宋体"/>
        <family val="3"/>
        <charset val="134"/>
      </rPr>
      <t>李悦秋歌</t>
    </r>
  </si>
  <si>
    <t>2002010128</t>
  </si>
  <si>
    <r>
      <rPr>
        <sz val="11"/>
        <rFont val="宋体"/>
        <family val="3"/>
        <charset val="134"/>
      </rPr>
      <t>黄显威</t>
    </r>
  </si>
  <si>
    <t>2002010129</t>
  </si>
  <si>
    <r>
      <rPr>
        <sz val="11"/>
        <rFont val="宋体"/>
        <family val="3"/>
        <charset val="134"/>
      </rPr>
      <t>陆峥</t>
    </r>
  </si>
  <si>
    <t>2002010130</t>
  </si>
  <si>
    <r>
      <rPr>
        <sz val="11"/>
        <rFont val="宋体"/>
        <family val="3"/>
        <charset val="134"/>
      </rPr>
      <t>吴楚婷</t>
    </r>
  </si>
  <si>
    <t>2002010133</t>
  </si>
  <si>
    <r>
      <rPr>
        <sz val="11"/>
        <rFont val="宋体"/>
        <family val="3"/>
        <charset val="134"/>
      </rPr>
      <t>陈惠清</t>
    </r>
  </si>
  <si>
    <t>2002010134</t>
  </si>
  <si>
    <r>
      <rPr>
        <sz val="11"/>
        <rFont val="宋体"/>
        <family val="3"/>
        <charset val="134"/>
      </rPr>
      <t>黄广斌</t>
    </r>
  </si>
  <si>
    <t>2002010135</t>
  </si>
  <si>
    <r>
      <rPr>
        <sz val="11"/>
        <rFont val="宋体"/>
        <family val="3"/>
        <charset val="134"/>
      </rPr>
      <t>唐以恒</t>
    </r>
  </si>
  <si>
    <t>2002010136</t>
  </si>
  <si>
    <r>
      <rPr>
        <sz val="11"/>
        <rFont val="宋体"/>
        <family val="3"/>
        <charset val="134"/>
      </rPr>
      <t>郑浩南</t>
    </r>
  </si>
  <si>
    <t>2002010137</t>
  </si>
  <si>
    <r>
      <rPr>
        <sz val="11"/>
        <rFont val="宋体"/>
        <family val="3"/>
        <charset val="134"/>
      </rPr>
      <t>黄殷黎</t>
    </r>
  </si>
  <si>
    <t>2002010138</t>
  </si>
  <si>
    <r>
      <rPr>
        <sz val="11"/>
        <rFont val="宋体"/>
        <family val="3"/>
        <charset val="134"/>
      </rPr>
      <t>谢雍增</t>
    </r>
  </si>
  <si>
    <t>2002010139</t>
  </si>
  <si>
    <r>
      <rPr>
        <sz val="11"/>
        <rFont val="宋体"/>
        <family val="3"/>
        <charset val="134"/>
      </rPr>
      <t>冯仕通</t>
    </r>
  </si>
  <si>
    <t>2002010140</t>
  </si>
  <si>
    <r>
      <rPr>
        <sz val="11"/>
        <rFont val="宋体"/>
        <family val="3"/>
        <charset val="134"/>
      </rPr>
      <t>赖鑫瑕</t>
    </r>
  </si>
  <si>
    <t>2002010141</t>
  </si>
  <si>
    <r>
      <rPr>
        <sz val="11"/>
        <rFont val="宋体"/>
        <family val="3"/>
        <charset val="134"/>
      </rPr>
      <t>敖肃</t>
    </r>
  </si>
  <si>
    <t>2002010142</t>
  </si>
  <si>
    <r>
      <rPr>
        <sz val="11"/>
        <rFont val="宋体"/>
        <family val="3"/>
        <charset val="134"/>
      </rPr>
      <t>蒋涛涛</t>
    </r>
  </si>
  <si>
    <t>2002010143</t>
  </si>
  <si>
    <r>
      <rPr>
        <sz val="11"/>
        <rFont val="宋体"/>
        <family val="3"/>
        <charset val="134"/>
      </rPr>
      <t>张从容</t>
    </r>
  </si>
  <si>
    <t>2002010144</t>
  </si>
  <si>
    <r>
      <rPr>
        <sz val="11"/>
        <rFont val="宋体"/>
        <family val="3"/>
        <charset val="134"/>
      </rPr>
      <t>刘毅成</t>
    </r>
  </si>
  <si>
    <t>2002010145</t>
  </si>
  <si>
    <r>
      <rPr>
        <sz val="11"/>
        <rFont val="宋体"/>
        <family val="3"/>
        <charset val="134"/>
      </rPr>
      <t>李洪博</t>
    </r>
  </si>
  <si>
    <t>2002010146</t>
  </si>
  <si>
    <r>
      <rPr>
        <sz val="11"/>
        <rFont val="宋体"/>
        <family val="3"/>
        <charset val="134"/>
      </rPr>
      <t>王浩昊</t>
    </r>
  </si>
  <si>
    <t>2002010147</t>
  </si>
  <si>
    <r>
      <rPr>
        <sz val="11"/>
        <rFont val="宋体"/>
        <family val="3"/>
        <charset val="134"/>
      </rPr>
      <t>兰希圆</t>
    </r>
  </si>
  <si>
    <t>2002010148</t>
  </si>
  <si>
    <r>
      <rPr>
        <sz val="11"/>
        <rFont val="宋体"/>
        <family val="3"/>
        <charset val="134"/>
      </rPr>
      <t>储燊</t>
    </r>
  </si>
  <si>
    <t>2002010149</t>
  </si>
  <si>
    <r>
      <rPr>
        <sz val="11"/>
        <rFont val="宋体"/>
        <family val="3"/>
        <charset val="134"/>
      </rPr>
      <t>张璇</t>
    </r>
  </si>
  <si>
    <t>2002010150</t>
  </si>
  <si>
    <r>
      <rPr>
        <sz val="11"/>
        <rFont val="宋体"/>
        <family val="3"/>
        <charset val="134"/>
      </rPr>
      <t>刘政</t>
    </r>
  </si>
  <si>
    <t>2002010151</t>
  </si>
  <si>
    <r>
      <rPr>
        <sz val="11"/>
        <rFont val="宋体"/>
        <family val="3"/>
        <charset val="134"/>
      </rPr>
      <t>舒诗怡</t>
    </r>
  </si>
  <si>
    <t>2002010152</t>
  </si>
  <si>
    <r>
      <rPr>
        <sz val="11"/>
        <rFont val="宋体"/>
        <family val="3"/>
        <charset val="134"/>
      </rPr>
      <t>蒋欣余</t>
    </r>
  </si>
  <si>
    <t>2002010155</t>
  </si>
  <si>
    <r>
      <rPr>
        <sz val="11"/>
        <rFont val="宋体"/>
        <family val="3"/>
        <charset val="134"/>
      </rPr>
      <t>黎嘉俊</t>
    </r>
  </si>
  <si>
    <t>2002010156</t>
  </si>
  <si>
    <r>
      <rPr>
        <sz val="11"/>
        <rFont val="宋体"/>
        <family val="3"/>
        <charset val="134"/>
      </rPr>
      <t>李应恒</t>
    </r>
  </si>
  <si>
    <t>2002010157</t>
  </si>
  <si>
    <r>
      <rPr>
        <sz val="11"/>
        <rFont val="宋体"/>
        <family val="3"/>
        <charset val="134"/>
      </rPr>
      <t>刘明杰</t>
    </r>
  </si>
  <si>
    <t>2002010158</t>
  </si>
  <si>
    <r>
      <rPr>
        <sz val="11"/>
        <rFont val="宋体"/>
        <family val="3"/>
        <charset val="134"/>
      </rPr>
      <t>禹佳彤</t>
    </r>
  </si>
  <si>
    <t>2002010159</t>
  </si>
  <si>
    <r>
      <rPr>
        <sz val="11"/>
        <rFont val="宋体"/>
        <family val="3"/>
        <charset val="134"/>
      </rPr>
      <t>阿力木江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依克木</t>
    </r>
  </si>
  <si>
    <t>1803360134</t>
  </si>
  <si>
    <r>
      <rPr>
        <sz val="11"/>
        <rFont val="宋体"/>
        <family val="3"/>
        <charset val="134"/>
      </rPr>
      <t>李云杰</t>
    </r>
  </si>
  <si>
    <t>1811130437</t>
  </si>
  <si>
    <r>
      <rPr>
        <sz val="11"/>
        <rFont val="宋体"/>
        <family val="3"/>
        <charset val="134"/>
      </rPr>
      <t>孙玉东</t>
    </r>
  </si>
  <si>
    <t>1836200612</t>
  </si>
  <si>
    <r>
      <rPr>
        <sz val="11"/>
        <rFont val="宋体"/>
        <family val="3"/>
        <charset val="134"/>
      </rPr>
      <t>韩丙刚</t>
    </r>
  </si>
  <si>
    <t>1901190339</t>
  </si>
  <si>
    <r>
      <rPr>
        <sz val="11"/>
        <rFont val="宋体"/>
        <family val="3"/>
        <charset val="134"/>
      </rPr>
      <t>骆俊元</t>
    </r>
  </si>
  <si>
    <t>1902010546</t>
  </si>
  <si>
    <r>
      <rPr>
        <sz val="11"/>
        <rFont val="宋体"/>
        <family val="3"/>
        <charset val="134"/>
      </rPr>
      <t>徐济满</t>
    </r>
  </si>
  <si>
    <t>1902010612</t>
  </si>
  <si>
    <r>
      <rPr>
        <sz val="11"/>
        <rFont val="宋体"/>
        <family val="3"/>
        <charset val="134"/>
      </rPr>
      <t>余慧雯</t>
    </r>
  </si>
  <si>
    <t>1903110233</t>
  </si>
  <si>
    <r>
      <rPr>
        <sz val="11"/>
        <rFont val="宋体"/>
        <family val="3"/>
        <charset val="134"/>
      </rPr>
      <t>周德威</t>
    </r>
  </si>
  <si>
    <t>1939200228</t>
  </si>
  <si>
    <r>
      <rPr>
        <sz val="11"/>
        <rFont val="宋体"/>
        <family val="3"/>
        <charset val="134"/>
      </rPr>
      <t>林峻煊</t>
    </r>
  </si>
  <si>
    <t>2002010201</t>
  </si>
  <si>
    <r>
      <rPr>
        <sz val="11"/>
        <rFont val="宋体"/>
        <family val="3"/>
        <charset val="134"/>
      </rPr>
      <t>李金兰</t>
    </r>
  </si>
  <si>
    <t>2002010202</t>
  </si>
  <si>
    <r>
      <rPr>
        <sz val="11"/>
        <rFont val="宋体"/>
        <family val="3"/>
        <charset val="134"/>
      </rPr>
      <t>李游</t>
    </r>
  </si>
  <si>
    <t>2002010203</t>
  </si>
  <si>
    <r>
      <rPr>
        <sz val="11"/>
        <rFont val="宋体"/>
        <family val="3"/>
        <charset val="134"/>
      </rPr>
      <t>李泳林</t>
    </r>
  </si>
  <si>
    <t>2002010204</t>
  </si>
  <si>
    <r>
      <rPr>
        <sz val="11"/>
        <rFont val="宋体"/>
        <family val="3"/>
        <charset val="134"/>
      </rPr>
      <t>袁世传</t>
    </r>
  </si>
  <si>
    <t>2002010206</t>
  </si>
  <si>
    <r>
      <rPr>
        <sz val="11"/>
        <rFont val="宋体"/>
        <family val="3"/>
        <charset val="134"/>
      </rPr>
      <t>易秋建</t>
    </r>
  </si>
  <si>
    <t>2002010207</t>
  </si>
  <si>
    <r>
      <rPr>
        <sz val="11"/>
        <rFont val="宋体"/>
        <family val="3"/>
        <charset val="134"/>
      </rPr>
      <t>郑建良</t>
    </r>
  </si>
  <si>
    <t>2002010208</t>
  </si>
  <si>
    <r>
      <rPr>
        <sz val="11"/>
        <rFont val="宋体"/>
        <family val="3"/>
        <charset val="134"/>
      </rPr>
      <t>甘春梅</t>
    </r>
  </si>
  <si>
    <t>2002010209</t>
  </si>
  <si>
    <r>
      <rPr>
        <sz val="11"/>
        <rFont val="宋体"/>
        <family val="3"/>
        <charset val="134"/>
      </rPr>
      <t>李子珍</t>
    </r>
  </si>
  <si>
    <t>2002010213</t>
  </si>
  <si>
    <r>
      <rPr>
        <sz val="11"/>
        <rFont val="宋体"/>
        <family val="3"/>
        <charset val="134"/>
      </rPr>
      <t>黄世毅</t>
    </r>
  </si>
  <si>
    <t>2002010214</t>
  </si>
  <si>
    <r>
      <rPr>
        <sz val="11"/>
        <rFont val="宋体"/>
        <family val="3"/>
        <charset val="134"/>
      </rPr>
      <t>唐云崧</t>
    </r>
  </si>
  <si>
    <t>2002010215</t>
  </si>
  <si>
    <r>
      <rPr>
        <sz val="11"/>
        <rFont val="宋体"/>
        <family val="3"/>
        <charset val="134"/>
      </rPr>
      <t>杨柳昕</t>
    </r>
  </si>
  <si>
    <t>2002010216</t>
  </si>
  <si>
    <r>
      <rPr>
        <sz val="11"/>
        <rFont val="宋体"/>
        <family val="3"/>
        <charset val="134"/>
      </rPr>
      <t>李青山</t>
    </r>
  </si>
  <si>
    <t>2002010217</t>
  </si>
  <si>
    <r>
      <rPr>
        <sz val="11"/>
        <rFont val="宋体"/>
        <family val="3"/>
        <charset val="134"/>
      </rPr>
      <t>宋立菲</t>
    </r>
  </si>
  <si>
    <t>2002010218</t>
  </si>
  <si>
    <r>
      <rPr>
        <sz val="11"/>
        <rFont val="宋体"/>
        <family val="3"/>
        <charset val="134"/>
      </rPr>
      <t>雷雨桥</t>
    </r>
  </si>
  <si>
    <t>2002010219</t>
  </si>
  <si>
    <r>
      <rPr>
        <sz val="11"/>
        <rFont val="宋体"/>
        <family val="3"/>
        <charset val="134"/>
      </rPr>
      <t>李振宇</t>
    </r>
  </si>
  <si>
    <t>2002010220</t>
  </si>
  <si>
    <r>
      <rPr>
        <sz val="11"/>
        <rFont val="宋体"/>
        <family val="3"/>
        <charset val="134"/>
      </rPr>
      <t>卢誉盛</t>
    </r>
  </si>
  <si>
    <t>2002010221</t>
  </si>
  <si>
    <r>
      <rPr>
        <sz val="11"/>
        <rFont val="宋体"/>
        <family val="3"/>
        <charset val="134"/>
      </rPr>
      <t>殷承星</t>
    </r>
  </si>
  <si>
    <t>2002010222</t>
  </si>
  <si>
    <r>
      <rPr>
        <sz val="11"/>
        <rFont val="宋体"/>
        <family val="3"/>
        <charset val="134"/>
      </rPr>
      <t>何柱</t>
    </r>
  </si>
  <si>
    <t>2002010223</t>
  </si>
  <si>
    <r>
      <rPr>
        <sz val="11"/>
        <rFont val="宋体"/>
        <family val="3"/>
        <charset val="134"/>
      </rPr>
      <t>黄乐欣</t>
    </r>
  </si>
  <si>
    <t>2002010224</t>
  </si>
  <si>
    <r>
      <rPr>
        <sz val="11"/>
        <rFont val="宋体"/>
        <family val="3"/>
        <charset val="134"/>
      </rPr>
      <t>赵立乾</t>
    </r>
  </si>
  <si>
    <t>2002010226</t>
  </si>
  <si>
    <r>
      <rPr>
        <sz val="11"/>
        <rFont val="宋体"/>
        <family val="3"/>
        <charset val="134"/>
      </rPr>
      <t>江柏潮</t>
    </r>
  </si>
  <si>
    <t>2002010227</t>
  </si>
  <si>
    <r>
      <rPr>
        <sz val="11"/>
        <rFont val="宋体"/>
        <family val="3"/>
        <charset val="134"/>
      </rPr>
      <t>张炜煜</t>
    </r>
  </si>
  <si>
    <t>2002010228</t>
  </si>
  <si>
    <r>
      <rPr>
        <sz val="11"/>
        <rFont val="宋体"/>
        <family val="3"/>
        <charset val="134"/>
      </rPr>
      <t>杨勇</t>
    </r>
  </si>
  <si>
    <t>2002010229</t>
  </si>
  <si>
    <r>
      <rPr>
        <sz val="11"/>
        <rFont val="宋体"/>
        <family val="3"/>
        <charset val="134"/>
      </rPr>
      <t>李兴政</t>
    </r>
  </si>
  <si>
    <t>2002010230</t>
  </si>
  <si>
    <r>
      <rPr>
        <sz val="11"/>
        <rFont val="宋体"/>
        <family val="3"/>
        <charset val="134"/>
      </rPr>
      <t>孙希武</t>
    </r>
  </si>
  <si>
    <t>2002010231</t>
  </si>
  <si>
    <r>
      <rPr>
        <sz val="11"/>
        <rFont val="宋体"/>
        <family val="3"/>
        <charset val="134"/>
      </rPr>
      <t>孙晓彤</t>
    </r>
  </si>
  <si>
    <t>2002010232</t>
  </si>
  <si>
    <r>
      <rPr>
        <sz val="11"/>
        <rFont val="宋体"/>
        <family val="3"/>
        <charset val="134"/>
      </rPr>
      <t>宋其芮</t>
    </r>
  </si>
  <si>
    <t>2002010233</t>
  </si>
  <si>
    <r>
      <rPr>
        <sz val="11"/>
        <rFont val="宋体"/>
        <family val="3"/>
        <charset val="134"/>
      </rPr>
      <t>李豪</t>
    </r>
  </si>
  <si>
    <t>2002010234</t>
  </si>
  <si>
    <r>
      <rPr>
        <sz val="11"/>
        <rFont val="宋体"/>
        <family val="3"/>
        <charset val="134"/>
      </rPr>
      <t>温智帆</t>
    </r>
  </si>
  <si>
    <t>2002010235</t>
  </si>
  <si>
    <r>
      <rPr>
        <sz val="11"/>
        <rFont val="宋体"/>
        <family val="3"/>
        <charset val="134"/>
      </rPr>
      <t>谢铠丞</t>
    </r>
  </si>
  <si>
    <t>2002010236</t>
  </si>
  <si>
    <r>
      <rPr>
        <sz val="11"/>
        <rFont val="宋体"/>
        <family val="3"/>
        <charset val="134"/>
      </rPr>
      <t>宁千宇</t>
    </r>
  </si>
  <si>
    <t>2002010237</t>
  </si>
  <si>
    <r>
      <rPr>
        <sz val="11"/>
        <rFont val="宋体"/>
        <family val="3"/>
        <charset val="134"/>
      </rPr>
      <t>林宏钦</t>
    </r>
  </si>
  <si>
    <t>2002010238</t>
  </si>
  <si>
    <r>
      <rPr>
        <sz val="11"/>
        <rFont val="宋体"/>
        <family val="3"/>
        <charset val="134"/>
      </rPr>
      <t>甘晓霖</t>
    </r>
  </si>
  <si>
    <t>2002010239</t>
  </si>
  <si>
    <r>
      <rPr>
        <sz val="11"/>
        <rFont val="宋体"/>
        <family val="3"/>
        <charset val="134"/>
      </rPr>
      <t>韦康明</t>
    </r>
  </si>
  <si>
    <t>2002010240</t>
  </si>
  <si>
    <r>
      <rPr>
        <sz val="11"/>
        <rFont val="宋体"/>
        <family val="3"/>
        <charset val="134"/>
      </rPr>
      <t>马秀晗</t>
    </r>
  </si>
  <si>
    <t>2002010241</t>
  </si>
  <si>
    <r>
      <rPr>
        <sz val="11"/>
        <rFont val="宋体"/>
        <family val="3"/>
        <charset val="134"/>
      </rPr>
      <t>常佳霖</t>
    </r>
  </si>
  <si>
    <t>2002010243</t>
  </si>
  <si>
    <r>
      <rPr>
        <sz val="11"/>
        <rFont val="宋体"/>
        <family val="3"/>
        <charset val="134"/>
      </rPr>
      <t>李振华</t>
    </r>
  </si>
  <si>
    <t>2002010245</t>
  </si>
  <si>
    <r>
      <rPr>
        <sz val="11"/>
        <rFont val="宋体"/>
        <family val="3"/>
        <charset val="134"/>
      </rPr>
      <t>于洪浩</t>
    </r>
  </si>
  <si>
    <t>2002010247</t>
  </si>
  <si>
    <r>
      <rPr>
        <sz val="11"/>
        <rFont val="宋体"/>
        <family val="3"/>
        <charset val="134"/>
      </rPr>
      <t>宋北斗</t>
    </r>
  </si>
  <si>
    <t>2002010248</t>
  </si>
  <si>
    <r>
      <rPr>
        <sz val="11"/>
        <rFont val="宋体"/>
        <family val="3"/>
        <charset val="134"/>
      </rPr>
      <t>李勇锡</t>
    </r>
  </si>
  <si>
    <t>2002010249</t>
  </si>
  <si>
    <r>
      <rPr>
        <sz val="11"/>
        <rFont val="宋体"/>
        <family val="3"/>
        <charset val="134"/>
      </rPr>
      <t>黄文煌</t>
    </r>
  </si>
  <si>
    <t>2002010250</t>
  </si>
  <si>
    <r>
      <rPr>
        <sz val="11"/>
        <rFont val="宋体"/>
        <family val="3"/>
        <charset val="134"/>
      </rPr>
      <t>谭梓轩</t>
    </r>
  </si>
  <si>
    <t>2002010251</t>
  </si>
  <si>
    <r>
      <rPr>
        <sz val="11"/>
        <rFont val="宋体"/>
        <family val="3"/>
        <charset val="134"/>
      </rPr>
      <t>杨思杏</t>
    </r>
  </si>
  <si>
    <t>2002010252</t>
  </si>
  <si>
    <r>
      <rPr>
        <sz val="11"/>
        <rFont val="宋体"/>
        <family val="3"/>
        <charset val="134"/>
      </rPr>
      <t>王传皓</t>
    </r>
  </si>
  <si>
    <t>2002010253</t>
  </si>
  <si>
    <r>
      <rPr>
        <sz val="11"/>
        <rFont val="宋体"/>
        <family val="3"/>
        <charset val="134"/>
      </rPr>
      <t>陈思成</t>
    </r>
  </si>
  <si>
    <t>2002010254</t>
  </si>
  <si>
    <r>
      <rPr>
        <sz val="11"/>
        <rFont val="宋体"/>
        <family val="3"/>
        <charset val="134"/>
      </rPr>
      <t>冯广玉</t>
    </r>
  </si>
  <si>
    <t>2002010255</t>
  </si>
  <si>
    <r>
      <rPr>
        <sz val="11"/>
        <rFont val="宋体"/>
        <family val="3"/>
        <charset val="134"/>
      </rPr>
      <t>何龙祥</t>
    </r>
  </si>
  <si>
    <t>2002010256</t>
  </si>
  <si>
    <r>
      <rPr>
        <sz val="11"/>
        <rFont val="宋体"/>
        <family val="3"/>
        <charset val="134"/>
      </rPr>
      <t>王楠</t>
    </r>
  </si>
  <si>
    <t>2002010257</t>
  </si>
  <si>
    <r>
      <rPr>
        <sz val="11"/>
        <rFont val="宋体"/>
        <family val="3"/>
        <charset val="134"/>
      </rPr>
      <t>区祖旗</t>
    </r>
  </si>
  <si>
    <t>2002010258</t>
  </si>
  <si>
    <t>2002010259</t>
  </si>
  <si>
    <t>1913200341</t>
  </si>
  <si>
    <t>1913200348</t>
  </si>
  <si>
    <r>
      <rPr>
        <sz val="11"/>
        <color theme="1"/>
        <rFont val="宋体"/>
        <family val="3"/>
        <charset val="134"/>
      </rPr>
      <t>徐欣悦</t>
    </r>
  </si>
  <si>
    <t>1736270427</t>
  </si>
  <si>
    <r>
      <rPr>
        <sz val="11"/>
        <color theme="1"/>
        <rFont val="宋体"/>
        <family val="3"/>
        <charset val="134"/>
      </rPr>
      <t>卫世铠</t>
    </r>
  </si>
  <si>
    <t>1902010410</t>
  </si>
  <si>
    <r>
      <rPr>
        <sz val="11"/>
        <color theme="1"/>
        <rFont val="宋体"/>
        <family val="3"/>
        <charset val="134"/>
      </rPr>
      <t>李小龙</t>
    </r>
  </si>
  <si>
    <t>2002010302</t>
  </si>
  <si>
    <r>
      <rPr>
        <sz val="11"/>
        <color theme="1"/>
        <rFont val="宋体"/>
        <family val="3"/>
        <charset val="134"/>
      </rPr>
      <t>韦淳凡</t>
    </r>
  </si>
  <si>
    <t>2002010303</t>
  </si>
  <si>
    <r>
      <rPr>
        <sz val="11"/>
        <color theme="1"/>
        <rFont val="宋体"/>
        <family val="3"/>
        <charset val="134"/>
      </rPr>
      <t>蒋金权</t>
    </r>
  </si>
  <si>
    <t>2002010304</t>
  </si>
  <si>
    <r>
      <rPr>
        <sz val="11"/>
        <color theme="1"/>
        <rFont val="宋体"/>
        <family val="3"/>
        <charset val="134"/>
      </rPr>
      <t>覃才奕</t>
    </r>
  </si>
  <si>
    <t>2002010305</t>
  </si>
  <si>
    <r>
      <rPr>
        <sz val="11"/>
        <color theme="1"/>
        <rFont val="宋体"/>
        <family val="3"/>
        <charset val="134"/>
      </rPr>
      <t>张春华</t>
    </r>
  </si>
  <si>
    <t>2002010306</t>
  </si>
  <si>
    <r>
      <rPr>
        <sz val="11"/>
        <color theme="1"/>
        <rFont val="宋体"/>
        <family val="3"/>
        <charset val="134"/>
      </rPr>
      <t>彭显云</t>
    </r>
  </si>
  <si>
    <t>2002010307</t>
  </si>
  <si>
    <r>
      <rPr>
        <sz val="11"/>
        <color theme="1"/>
        <rFont val="宋体"/>
        <family val="3"/>
        <charset val="134"/>
      </rPr>
      <t>陈涛</t>
    </r>
  </si>
  <si>
    <t>2002010308</t>
  </si>
  <si>
    <r>
      <rPr>
        <sz val="11"/>
        <color theme="1"/>
        <rFont val="宋体"/>
        <family val="3"/>
        <charset val="134"/>
      </rPr>
      <t>张英杰</t>
    </r>
  </si>
  <si>
    <t>2002010309</t>
  </si>
  <si>
    <r>
      <rPr>
        <sz val="11"/>
        <color theme="1"/>
        <rFont val="宋体"/>
        <family val="3"/>
        <charset val="134"/>
      </rPr>
      <t>黎庭仕</t>
    </r>
  </si>
  <si>
    <t>2002010310</t>
  </si>
  <si>
    <r>
      <rPr>
        <sz val="11"/>
        <color theme="1"/>
        <rFont val="宋体"/>
        <family val="3"/>
        <charset val="134"/>
      </rPr>
      <t>杨钊</t>
    </r>
  </si>
  <si>
    <t>2002010311</t>
  </si>
  <si>
    <r>
      <rPr>
        <sz val="11"/>
        <color theme="1"/>
        <rFont val="宋体"/>
        <family val="3"/>
        <charset val="134"/>
      </rPr>
      <t>李宏榜</t>
    </r>
  </si>
  <si>
    <t>2002010312</t>
  </si>
  <si>
    <r>
      <rPr>
        <sz val="11"/>
        <color theme="1"/>
        <rFont val="宋体"/>
        <family val="3"/>
        <charset val="134"/>
      </rPr>
      <t>聂泉</t>
    </r>
  </si>
  <si>
    <t>2002010313</t>
  </si>
  <si>
    <r>
      <rPr>
        <sz val="11"/>
        <color theme="1"/>
        <rFont val="宋体"/>
        <family val="3"/>
        <charset val="134"/>
      </rPr>
      <t>马丽兰</t>
    </r>
  </si>
  <si>
    <t>2002010316</t>
  </si>
  <si>
    <r>
      <rPr>
        <sz val="11"/>
        <color theme="1"/>
        <rFont val="宋体"/>
        <family val="3"/>
        <charset val="134"/>
      </rPr>
      <t>李佳瑶</t>
    </r>
  </si>
  <si>
    <t>2002010317</t>
  </si>
  <si>
    <r>
      <rPr>
        <sz val="11"/>
        <color theme="1"/>
        <rFont val="宋体"/>
        <family val="3"/>
        <charset val="134"/>
      </rPr>
      <t>黄梓洋</t>
    </r>
  </si>
  <si>
    <t>2002010319</t>
  </si>
  <si>
    <r>
      <rPr>
        <sz val="11"/>
        <color theme="1"/>
        <rFont val="宋体"/>
        <family val="3"/>
        <charset val="134"/>
      </rPr>
      <t>陆义彬</t>
    </r>
  </si>
  <si>
    <t>2002010320</t>
  </si>
  <si>
    <r>
      <rPr>
        <sz val="11"/>
        <color theme="1"/>
        <rFont val="宋体"/>
        <family val="3"/>
        <charset val="134"/>
      </rPr>
      <t>李真瑜</t>
    </r>
  </si>
  <si>
    <t>2002010321</t>
  </si>
  <si>
    <r>
      <rPr>
        <sz val="11"/>
        <color theme="1"/>
        <rFont val="宋体"/>
        <family val="3"/>
        <charset val="134"/>
      </rPr>
      <t>卜凡</t>
    </r>
  </si>
  <si>
    <t>2002010322</t>
  </si>
  <si>
    <r>
      <rPr>
        <sz val="11"/>
        <color theme="1"/>
        <rFont val="宋体"/>
        <family val="3"/>
        <charset val="134"/>
      </rPr>
      <t>程好</t>
    </r>
  </si>
  <si>
    <t>2002010323</t>
  </si>
  <si>
    <r>
      <rPr>
        <sz val="11"/>
        <color theme="1"/>
        <rFont val="宋体"/>
        <family val="3"/>
        <charset val="134"/>
      </rPr>
      <t>张绍峰</t>
    </r>
  </si>
  <si>
    <t>2002010324</t>
  </si>
  <si>
    <r>
      <rPr>
        <sz val="11"/>
        <color theme="1"/>
        <rFont val="宋体"/>
        <family val="3"/>
        <charset val="134"/>
      </rPr>
      <t>韦振海</t>
    </r>
  </si>
  <si>
    <t>2002010325</t>
  </si>
  <si>
    <r>
      <rPr>
        <sz val="11"/>
        <color theme="1"/>
        <rFont val="宋体"/>
        <family val="3"/>
        <charset val="134"/>
      </rPr>
      <t>丘其岷</t>
    </r>
  </si>
  <si>
    <t>2002010326</t>
  </si>
  <si>
    <r>
      <rPr>
        <sz val="11"/>
        <color theme="1"/>
        <rFont val="宋体"/>
        <family val="3"/>
        <charset val="134"/>
      </rPr>
      <t>周朗全</t>
    </r>
  </si>
  <si>
    <t>2002010327</t>
  </si>
  <si>
    <r>
      <rPr>
        <sz val="11"/>
        <color theme="1"/>
        <rFont val="宋体"/>
        <family val="3"/>
        <charset val="134"/>
      </rPr>
      <t>黄越</t>
    </r>
  </si>
  <si>
    <t>2002010328</t>
  </si>
  <si>
    <r>
      <rPr>
        <sz val="11"/>
        <color theme="1"/>
        <rFont val="宋体"/>
        <family val="3"/>
        <charset val="134"/>
      </rPr>
      <t>姚方煜</t>
    </r>
  </si>
  <si>
    <t>2002010329</t>
  </si>
  <si>
    <r>
      <rPr>
        <sz val="11"/>
        <color theme="1"/>
        <rFont val="宋体"/>
        <family val="3"/>
        <charset val="134"/>
      </rPr>
      <t>张嘉苑</t>
    </r>
  </si>
  <si>
    <t>2002010332</t>
  </si>
  <si>
    <r>
      <rPr>
        <sz val="11"/>
        <color theme="1"/>
        <rFont val="宋体"/>
        <family val="3"/>
        <charset val="134"/>
      </rPr>
      <t>张应东</t>
    </r>
  </si>
  <si>
    <t>2002010333</t>
  </si>
  <si>
    <r>
      <rPr>
        <sz val="11"/>
        <color theme="1"/>
        <rFont val="宋体"/>
        <family val="3"/>
        <charset val="134"/>
      </rPr>
      <t>别奕成</t>
    </r>
  </si>
  <si>
    <t>2002010334</t>
  </si>
  <si>
    <r>
      <rPr>
        <sz val="11"/>
        <color theme="1"/>
        <rFont val="宋体"/>
        <family val="3"/>
        <charset val="134"/>
      </rPr>
      <t>谢永良</t>
    </r>
  </si>
  <si>
    <t>2002010335</t>
  </si>
  <si>
    <r>
      <rPr>
        <sz val="11"/>
        <color theme="1"/>
        <rFont val="宋体"/>
        <family val="3"/>
        <charset val="134"/>
      </rPr>
      <t>申倩瑜</t>
    </r>
  </si>
  <si>
    <t>2002010336</t>
  </si>
  <si>
    <r>
      <rPr>
        <sz val="11"/>
        <color theme="1"/>
        <rFont val="宋体"/>
        <family val="3"/>
        <charset val="134"/>
      </rPr>
      <t>莫钒</t>
    </r>
  </si>
  <si>
    <t>2002010337</t>
  </si>
  <si>
    <r>
      <rPr>
        <sz val="11"/>
        <color theme="1"/>
        <rFont val="宋体"/>
        <family val="3"/>
        <charset val="134"/>
      </rPr>
      <t>吕世星</t>
    </r>
  </si>
  <si>
    <t>2002010338</t>
  </si>
  <si>
    <r>
      <rPr>
        <sz val="11"/>
        <color theme="1"/>
        <rFont val="宋体"/>
        <family val="3"/>
        <charset val="134"/>
      </rPr>
      <t>罗奕葆</t>
    </r>
  </si>
  <si>
    <t>2002010340</t>
  </si>
  <si>
    <r>
      <rPr>
        <sz val="11"/>
        <color theme="1"/>
        <rFont val="宋体"/>
        <family val="3"/>
        <charset val="134"/>
      </rPr>
      <t>唐立人</t>
    </r>
  </si>
  <si>
    <t>2002010342</t>
  </si>
  <si>
    <r>
      <rPr>
        <sz val="11"/>
        <color theme="1"/>
        <rFont val="宋体"/>
        <family val="3"/>
        <charset val="134"/>
      </rPr>
      <t>陆康</t>
    </r>
  </si>
  <si>
    <t>2002010343</t>
  </si>
  <si>
    <r>
      <rPr>
        <sz val="11"/>
        <color theme="1"/>
        <rFont val="宋体"/>
        <family val="3"/>
        <charset val="134"/>
      </rPr>
      <t>莫道辉</t>
    </r>
  </si>
  <si>
    <t>2002010344</t>
  </si>
  <si>
    <r>
      <rPr>
        <sz val="11"/>
        <color theme="1"/>
        <rFont val="宋体"/>
        <family val="3"/>
        <charset val="134"/>
      </rPr>
      <t>杜玲毅</t>
    </r>
  </si>
  <si>
    <t>2002010345</t>
  </si>
  <si>
    <r>
      <rPr>
        <sz val="11"/>
        <color theme="1"/>
        <rFont val="宋体"/>
        <family val="3"/>
        <charset val="134"/>
      </rPr>
      <t>康献文</t>
    </r>
  </si>
  <si>
    <t>2002010347</t>
  </si>
  <si>
    <r>
      <rPr>
        <sz val="11"/>
        <color theme="1"/>
        <rFont val="宋体"/>
        <family val="3"/>
        <charset val="134"/>
      </rPr>
      <t>梁锶文</t>
    </r>
  </si>
  <si>
    <t>2002010348</t>
  </si>
  <si>
    <r>
      <rPr>
        <sz val="11"/>
        <color theme="1"/>
        <rFont val="宋体"/>
        <family val="3"/>
        <charset val="134"/>
      </rPr>
      <t>杨恩昊</t>
    </r>
  </si>
  <si>
    <t>2002010350</t>
  </si>
  <si>
    <r>
      <rPr>
        <sz val="11"/>
        <color theme="1"/>
        <rFont val="宋体"/>
        <family val="3"/>
        <charset val="134"/>
      </rPr>
      <t>梁嘉慧</t>
    </r>
  </si>
  <si>
    <t>2002010351</t>
  </si>
  <si>
    <r>
      <rPr>
        <sz val="11"/>
        <color theme="1"/>
        <rFont val="宋体"/>
        <family val="3"/>
        <charset val="134"/>
      </rPr>
      <t>段启超</t>
    </r>
  </si>
  <si>
    <t>2002010353</t>
  </si>
  <si>
    <r>
      <rPr>
        <sz val="11"/>
        <color theme="1"/>
        <rFont val="宋体"/>
        <family val="3"/>
        <charset val="134"/>
      </rPr>
      <t>宋晓宇</t>
    </r>
  </si>
  <si>
    <t>2002010354</t>
  </si>
  <si>
    <r>
      <rPr>
        <sz val="11"/>
        <color theme="1"/>
        <rFont val="宋体"/>
        <family val="3"/>
        <charset val="134"/>
      </rPr>
      <t>张文浩</t>
    </r>
  </si>
  <si>
    <t>2002010355</t>
  </si>
  <si>
    <r>
      <rPr>
        <sz val="11"/>
        <color theme="1"/>
        <rFont val="宋体"/>
        <family val="3"/>
        <charset val="134"/>
      </rPr>
      <t>宁庆弟</t>
    </r>
  </si>
  <si>
    <t>2002010356</t>
  </si>
  <si>
    <r>
      <rPr>
        <sz val="11"/>
        <color theme="1"/>
        <rFont val="宋体"/>
        <family val="3"/>
        <charset val="134"/>
      </rPr>
      <t>黄莉婷</t>
    </r>
  </si>
  <si>
    <t>2002010357</t>
  </si>
  <si>
    <r>
      <rPr>
        <sz val="11"/>
        <color theme="1"/>
        <rFont val="宋体"/>
        <family val="3"/>
        <charset val="134"/>
      </rPr>
      <t>周永康</t>
    </r>
  </si>
  <si>
    <t>2002010401</t>
  </si>
  <si>
    <r>
      <rPr>
        <sz val="11"/>
        <color theme="1"/>
        <rFont val="宋体"/>
        <family val="3"/>
        <charset val="134"/>
      </rPr>
      <t>韦春丽</t>
    </r>
  </si>
  <si>
    <t>2002010402</t>
  </si>
  <si>
    <r>
      <rPr>
        <sz val="11"/>
        <color theme="1"/>
        <rFont val="宋体"/>
        <family val="3"/>
        <charset val="134"/>
      </rPr>
      <t>卢铭岩</t>
    </r>
  </si>
  <si>
    <t>2002010403</t>
  </si>
  <si>
    <r>
      <rPr>
        <sz val="11"/>
        <color theme="1"/>
        <rFont val="宋体"/>
        <family val="3"/>
        <charset val="134"/>
      </rPr>
      <t>黄军颖</t>
    </r>
  </si>
  <si>
    <t>2002010405</t>
  </si>
  <si>
    <r>
      <rPr>
        <sz val="11"/>
        <color theme="1"/>
        <rFont val="宋体"/>
        <family val="3"/>
        <charset val="134"/>
      </rPr>
      <t>付宇</t>
    </r>
  </si>
  <si>
    <t>2002010407</t>
  </si>
  <si>
    <r>
      <rPr>
        <sz val="11"/>
        <color theme="1"/>
        <rFont val="宋体"/>
        <family val="3"/>
        <charset val="134"/>
      </rPr>
      <t>路雪鸿</t>
    </r>
  </si>
  <si>
    <t>2002010408</t>
  </si>
  <si>
    <r>
      <rPr>
        <sz val="11"/>
        <color theme="1"/>
        <rFont val="宋体"/>
        <family val="3"/>
        <charset val="134"/>
      </rPr>
      <t>韦科全</t>
    </r>
  </si>
  <si>
    <t>2002010409</t>
  </si>
  <si>
    <r>
      <rPr>
        <sz val="11"/>
        <color theme="1"/>
        <rFont val="宋体"/>
        <family val="3"/>
        <charset val="134"/>
      </rPr>
      <t>方培宇</t>
    </r>
  </si>
  <si>
    <t>2002010410</t>
  </si>
  <si>
    <r>
      <rPr>
        <sz val="11"/>
        <color theme="1"/>
        <rFont val="宋体"/>
        <family val="3"/>
        <charset val="134"/>
      </rPr>
      <t>简旭蛟</t>
    </r>
  </si>
  <si>
    <t>2002010411</t>
  </si>
  <si>
    <r>
      <rPr>
        <sz val="11"/>
        <color theme="1"/>
        <rFont val="宋体"/>
        <family val="3"/>
        <charset val="134"/>
      </rPr>
      <t>容沐晴</t>
    </r>
  </si>
  <si>
    <t>2002010412</t>
  </si>
  <si>
    <r>
      <rPr>
        <sz val="11"/>
        <color theme="1"/>
        <rFont val="宋体"/>
        <family val="3"/>
        <charset val="134"/>
      </rPr>
      <t>陈鹏</t>
    </r>
  </si>
  <si>
    <t>2002010413</t>
  </si>
  <si>
    <r>
      <rPr>
        <sz val="11"/>
        <color theme="1"/>
        <rFont val="宋体"/>
        <family val="3"/>
        <charset val="134"/>
      </rPr>
      <t>赵文燕</t>
    </r>
  </si>
  <si>
    <t>2002010414</t>
  </si>
  <si>
    <r>
      <rPr>
        <sz val="11"/>
        <color theme="1"/>
        <rFont val="宋体"/>
        <family val="3"/>
        <charset val="134"/>
      </rPr>
      <t>伍凯威</t>
    </r>
  </si>
  <si>
    <t>2002010416</t>
  </si>
  <si>
    <r>
      <rPr>
        <sz val="11"/>
        <color theme="1"/>
        <rFont val="宋体"/>
        <family val="3"/>
        <charset val="134"/>
      </rPr>
      <t>李惠亮</t>
    </r>
  </si>
  <si>
    <t>2002010417</t>
  </si>
  <si>
    <r>
      <rPr>
        <sz val="11"/>
        <color theme="1"/>
        <rFont val="宋体"/>
        <family val="3"/>
        <charset val="134"/>
      </rPr>
      <t>张涛</t>
    </r>
  </si>
  <si>
    <t>2002010418</t>
  </si>
  <si>
    <r>
      <rPr>
        <sz val="11"/>
        <color theme="1"/>
        <rFont val="宋体"/>
        <family val="3"/>
        <charset val="134"/>
      </rPr>
      <t>杜晓伟</t>
    </r>
  </si>
  <si>
    <t>2002010419</t>
  </si>
  <si>
    <r>
      <rPr>
        <sz val="11"/>
        <color theme="1"/>
        <rFont val="宋体"/>
        <family val="3"/>
        <charset val="134"/>
      </rPr>
      <t>林繁</t>
    </r>
  </si>
  <si>
    <t>2002010422</t>
  </si>
  <si>
    <r>
      <rPr>
        <sz val="11"/>
        <color theme="1"/>
        <rFont val="宋体"/>
        <family val="3"/>
        <charset val="134"/>
      </rPr>
      <t>刘方林</t>
    </r>
  </si>
  <si>
    <t>2002010424</t>
  </si>
  <si>
    <r>
      <rPr>
        <sz val="11"/>
        <color theme="1"/>
        <rFont val="宋体"/>
        <family val="3"/>
        <charset val="134"/>
      </rPr>
      <t>黄传扬</t>
    </r>
  </si>
  <si>
    <t>2002010427</t>
  </si>
  <si>
    <r>
      <rPr>
        <sz val="11"/>
        <color theme="1"/>
        <rFont val="宋体"/>
        <family val="3"/>
        <charset val="134"/>
      </rPr>
      <t>梁晨</t>
    </r>
  </si>
  <si>
    <t>2002010428</t>
  </si>
  <si>
    <r>
      <rPr>
        <sz val="11"/>
        <color theme="1"/>
        <rFont val="宋体"/>
        <family val="3"/>
        <charset val="134"/>
      </rPr>
      <t>李世聪</t>
    </r>
  </si>
  <si>
    <t>2002010429</t>
  </si>
  <si>
    <r>
      <rPr>
        <sz val="11"/>
        <color theme="1"/>
        <rFont val="宋体"/>
        <family val="3"/>
        <charset val="134"/>
      </rPr>
      <t>王文博</t>
    </r>
  </si>
  <si>
    <t>2002010430</t>
  </si>
  <si>
    <r>
      <rPr>
        <sz val="11"/>
        <color theme="1"/>
        <rFont val="宋体"/>
        <family val="3"/>
        <charset val="134"/>
      </rPr>
      <t>班靖凯</t>
    </r>
  </si>
  <si>
    <t>2002010431</t>
  </si>
  <si>
    <r>
      <rPr>
        <sz val="11"/>
        <color theme="1"/>
        <rFont val="宋体"/>
        <family val="3"/>
        <charset val="134"/>
      </rPr>
      <t>贺赐福</t>
    </r>
  </si>
  <si>
    <t>2002010432</t>
  </si>
  <si>
    <r>
      <rPr>
        <sz val="11"/>
        <color theme="1"/>
        <rFont val="宋体"/>
        <family val="3"/>
        <charset val="134"/>
      </rPr>
      <t>李林</t>
    </r>
  </si>
  <si>
    <t>2002010433</t>
  </si>
  <si>
    <r>
      <rPr>
        <sz val="11"/>
        <color theme="1"/>
        <rFont val="宋体"/>
        <family val="3"/>
        <charset val="134"/>
      </rPr>
      <t>黄冠杰</t>
    </r>
  </si>
  <si>
    <t>2002010434</t>
  </si>
  <si>
    <r>
      <rPr>
        <sz val="11"/>
        <color theme="1"/>
        <rFont val="宋体"/>
        <family val="3"/>
        <charset val="134"/>
      </rPr>
      <t>辛奕宏</t>
    </r>
  </si>
  <si>
    <t>2002010435</t>
  </si>
  <si>
    <r>
      <rPr>
        <sz val="11"/>
        <color theme="1"/>
        <rFont val="宋体"/>
        <family val="3"/>
        <charset val="134"/>
      </rPr>
      <t>黄紫川</t>
    </r>
  </si>
  <si>
    <t>2002010436</t>
  </si>
  <si>
    <r>
      <rPr>
        <sz val="11"/>
        <color theme="1"/>
        <rFont val="宋体"/>
        <family val="3"/>
        <charset val="134"/>
      </rPr>
      <t>姜祚君</t>
    </r>
  </si>
  <si>
    <t>2002010437</t>
  </si>
  <si>
    <r>
      <rPr>
        <sz val="11"/>
        <color theme="1"/>
        <rFont val="宋体"/>
        <family val="3"/>
        <charset val="134"/>
      </rPr>
      <t>黎运钦</t>
    </r>
  </si>
  <si>
    <t>2002010438</t>
  </si>
  <si>
    <r>
      <rPr>
        <sz val="11"/>
        <color theme="1"/>
        <rFont val="宋体"/>
        <family val="3"/>
        <charset val="134"/>
      </rPr>
      <t>莫昊杰</t>
    </r>
  </si>
  <si>
    <t>2002010439</t>
  </si>
  <si>
    <r>
      <rPr>
        <sz val="11"/>
        <color theme="1"/>
        <rFont val="宋体"/>
        <family val="3"/>
        <charset val="134"/>
      </rPr>
      <t>罗嘉祥</t>
    </r>
  </si>
  <si>
    <t>2002010440</t>
  </si>
  <si>
    <r>
      <rPr>
        <sz val="11"/>
        <color theme="1"/>
        <rFont val="宋体"/>
        <family val="3"/>
        <charset val="134"/>
      </rPr>
      <t>张明园</t>
    </r>
  </si>
  <si>
    <t>2002010441</t>
  </si>
  <si>
    <r>
      <rPr>
        <sz val="11"/>
        <color theme="1"/>
        <rFont val="宋体"/>
        <family val="3"/>
        <charset val="134"/>
      </rPr>
      <t>李淼</t>
    </r>
  </si>
  <si>
    <t>2002010442</t>
  </si>
  <si>
    <r>
      <rPr>
        <sz val="11"/>
        <color theme="1"/>
        <rFont val="宋体"/>
        <family val="3"/>
        <charset val="134"/>
      </rPr>
      <t>李健源</t>
    </r>
  </si>
  <si>
    <t>2002010443</t>
  </si>
  <si>
    <r>
      <rPr>
        <sz val="11"/>
        <color theme="1"/>
        <rFont val="宋体"/>
        <family val="3"/>
        <charset val="134"/>
      </rPr>
      <t>李昕玥</t>
    </r>
  </si>
  <si>
    <t>2002010444</t>
  </si>
  <si>
    <r>
      <rPr>
        <sz val="11"/>
        <color theme="1"/>
        <rFont val="宋体"/>
        <family val="3"/>
        <charset val="134"/>
      </rPr>
      <t>王心涛</t>
    </r>
  </si>
  <si>
    <t>2002010445</t>
  </si>
  <si>
    <r>
      <rPr>
        <sz val="11"/>
        <color theme="1"/>
        <rFont val="宋体"/>
        <family val="3"/>
        <charset val="134"/>
      </rPr>
      <t>朱桂芳</t>
    </r>
  </si>
  <si>
    <t>2002010446</t>
  </si>
  <si>
    <r>
      <rPr>
        <sz val="11"/>
        <color theme="1"/>
        <rFont val="宋体"/>
        <family val="3"/>
        <charset val="134"/>
      </rPr>
      <t>陈伟标</t>
    </r>
  </si>
  <si>
    <t>2002010447</t>
  </si>
  <si>
    <r>
      <rPr>
        <sz val="11"/>
        <color theme="1"/>
        <rFont val="宋体"/>
        <family val="3"/>
        <charset val="134"/>
      </rPr>
      <t>林小斐</t>
    </r>
  </si>
  <si>
    <t>2002010448</t>
  </si>
  <si>
    <r>
      <rPr>
        <sz val="11"/>
        <color theme="1"/>
        <rFont val="宋体"/>
        <family val="3"/>
        <charset val="134"/>
      </rPr>
      <t>郑在杰</t>
    </r>
  </si>
  <si>
    <t>2002010449</t>
  </si>
  <si>
    <r>
      <rPr>
        <sz val="11"/>
        <color theme="1"/>
        <rFont val="宋体"/>
        <family val="3"/>
        <charset val="134"/>
      </rPr>
      <t>余兆芮</t>
    </r>
  </si>
  <si>
    <t>2002010450</t>
  </si>
  <si>
    <r>
      <rPr>
        <sz val="11"/>
        <color theme="1"/>
        <rFont val="宋体"/>
        <family val="3"/>
        <charset val="134"/>
      </rPr>
      <t>唐明阳</t>
    </r>
  </si>
  <si>
    <t>2002010452</t>
  </si>
  <si>
    <r>
      <rPr>
        <sz val="11"/>
        <color theme="1"/>
        <rFont val="宋体"/>
        <family val="3"/>
        <charset val="134"/>
      </rPr>
      <t>王月乔</t>
    </r>
  </si>
  <si>
    <t>2002010453</t>
  </si>
  <si>
    <r>
      <rPr>
        <sz val="11"/>
        <color theme="1"/>
        <rFont val="宋体"/>
        <family val="3"/>
        <charset val="134"/>
      </rPr>
      <t>王传威</t>
    </r>
  </si>
  <si>
    <t>2002010454</t>
  </si>
  <si>
    <r>
      <rPr>
        <sz val="11"/>
        <color theme="1"/>
        <rFont val="宋体"/>
        <family val="3"/>
        <charset val="134"/>
      </rPr>
      <t>唐家宝</t>
    </r>
  </si>
  <si>
    <t>2002010455</t>
  </si>
  <si>
    <r>
      <rPr>
        <sz val="11"/>
        <color theme="1"/>
        <rFont val="宋体"/>
        <family val="3"/>
        <charset val="134"/>
      </rPr>
      <t>左东阳</t>
    </r>
  </si>
  <si>
    <t>2002010456</t>
  </si>
  <si>
    <r>
      <rPr>
        <sz val="11"/>
        <color theme="1"/>
        <rFont val="宋体"/>
        <family val="3"/>
        <charset val="134"/>
      </rPr>
      <t>黎信均</t>
    </r>
  </si>
  <si>
    <t>1903110444</t>
  </si>
  <si>
    <r>
      <rPr>
        <sz val="11"/>
        <color theme="1"/>
        <rFont val="宋体"/>
        <family val="3"/>
        <charset val="134"/>
      </rPr>
      <t>潘子同</t>
    </r>
  </si>
  <si>
    <t>1937030218</t>
  </si>
  <si>
    <r>
      <rPr>
        <sz val="11"/>
        <color theme="1"/>
        <rFont val="宋体"/>
        <family val="3"/>
        <charset val="134"/>
      </rPr>
      <t>孔昭凡</t>
    </r>
  </si>
  <si>
    <t>2002010501</t>
  </si>
  <si>
    <r>
      <rPr>
        <sz val="11"/>
        <color theme="1"/>
        <rFont val="宋体"/>
        <family val="3"/>
        <charset val="134"/>
      </rPr>
      <t>李中文</t>
    </r>
  </si>
  <si>
    <t>2002010502</t>
  </si>
  <si>
    <r>
      <rPr>
        <sz val="11"/>
        <color theme="1"/>
        <rFont val="宋体"/>
        <family val="3"/>
        <charset val="134"/>
      </rPr>
      <t>莫冬林</t>
    </r>
  </si>
  <si>
    <t>2002010503</t>
  </si>
  <si>
    <r>
      <rPr>
        <sz val="11"/>
        <color theme="1"/>
        <rFont val="宋体"/>
        <family val="3"/>
        <charset val="134"/>
      </rPr>
      <t>王大添</t>
    </r>
  </si>
  <si>
    <t>2002010504</t>
  </si>
  <si>
    <r>
      <rPr>
        <sz val="11"/>
        <color theme="1"/>
        <rFont val="宋体"/>
        <family val="3"/>
        <charset val="134"/>
      </rPr>
      <t>陈荣浩</t>
    </r>
  </si>
  <si>
    <t>2002010505</t>
  </si>
  <si>
    <r>
      <rPr>
        <sz val="11"/>
        <color theme="1"/>
        <rFont val="宋体"/>
        <family val="3"/>
        <charset val="134"/>
      </rPr>
      <t>李好</t>
    </r>
  </si>
  <si>
    <t>2002010506</t>
  </si>
  <si>
    <r>
      <rPr>
        <sz val="11"/>
        <color theme="1"/>
        <rFont val="宋体"/>
        <family val="3"/>
        <charset val="134"/>
      </rPr>
      <t>罗晶予</t>
    </r>
  </si>
  <si>
    <t>2002010507</t>
  </si>
  <si>
    <r>
      <rPr>
        <sz val="11"/>
        <color theme="1"/>
        <rFont val="宋体"/>
        <family val="3"/>
        <charset val="134"/>
      </rPr>
      <t>黄煜</t>
    </r>
  </si>
  <si>
    <t>2002010508</t>
  </si>
  <si>
    <r>
      <rPr>
        <sz val="11"/>
        <color theme="1"/>
        <rFont val="宋体"/>
        <family val="3"/>
        <charset val="134"/>
      </rPr>
      <t>蒋祥萍</t>
    </r>
  </si>
  <si>
    <t>2002010509</t>
  </si>
  <si>
    <r>
      <rPr>
        <sz val="11"/>
        <color theme="1"/>
        <rFont val="宋体"/>
        <family val="3"/>
        <charset val="134"/>
      </rPr>
      <t>魏增</t>
    </r>
  </si>
  <si>
    <t>2002010510</t>
  </si>
  <si>
    <r>
      <rPr>
        <sz val="11"/>
        <color theme="1"/>
        <rFont val="宋体"/>
        <family val="3"/>
        <charset val="134"/>
      </rPr>
      <t>欧林剑</t>
    </r>
  </si>
  <si>
    <t>2002010511</t>
  </si>
  <si>
    <r>
      <rPr>
        <sz val="11"/>
        <color theme="1"/>
        <rFont val="宋体"/>
        <family val="3"/>
        <charset val="134"/>
      </rPr>
      <t>卢道铖</t>
    </r>
  </si>
  <si>
    <t>2002010512</t>
  </si>
  <si>
    <r>
      <rPr>
        <sz val="11"/>
        <color theme="1"/>
        <rFont val="宋体"/>
        <family val="3"/>
        <charset val="134"/>
      </rPr>
      <t>李新宇</t>
    </r>
  </si>
  <si>
    <t>2002010513</t>
  </si>
  <si>
    <r>
      <rPr>
        <sz val="11"/>
        <color theme="1"/>
        <rFont val="宋体"/>
        <family val="3"/>
        <charset val="134"/>
      </rPr>
      <t>林禹</t>
    </r>
  </si>
  <si>
    <t>2002010514</t>
  </si>
  <si>
    <r>
      <rPr>
        <sz val="11"/>
        <color theme="1"/>
        <rFont val="宋体"/>
        <family val="3"/>
        <charset val="134"/>
      </rPr>
      <t>黎丰嘉</t>
    </r>
  </si>
  <si>
    <t>2002010515</t>
  </si>
  <si>
    <r>
      <rPr>
        <sz val="11"/>
        <color theme="1"/>
        <rFont val="宋体"/>
        <family val="3"/>
        <charset val="134"/>
      </rPr>
      <t>郭旭阳</t>
    </r>
  </si>
  <si>
    <t>2002010516</t>
  </si>
  <si>
    <r>
      <rPr>
        <sz val="11"/>
        <color theme="1"/>
        <rFont val="宋体"/>
        <family val="3"/>
        <charset val="134"/>
      </rPr>
      <t>劳传豪</t>
    </r>
  </si>
  <si>
    <t>2002010517</t>
  </si>
  <si>
    <r>
      <rPr>
        <sz val="11"/>
        <color theme="1"/>
        <rFont val="宋体"/>
        <family val="3"/>
        <charset val="134"/>
      </rPr>
      <t>余成楠</t>
    </r>
  </si>
  <si>
    <t>2002010518</t>
  </si>
  <si>
    <r>
      <rPr>
        <sz val="11"/>
        <color theme="1"/>
        <rFont val="宋体"/>
        <family val="3"/>
        <charset val="134"/>
      </rPr>
      <t>蒙金涛</t>
    </r>
  </si>
  <si>
    <t>2002010519</t>
  </si>
  <si>
    <r>
      <rPr>
        <sz val="11"/>
        <color theme="1"/>
        <rFont val="宋体"/>
        <family val="3"/>
        <charset val="134"/>
      </rPr>
      <t>莫富棉</t>
    </r>
  </si>
  <si>
    <t>2002010520</t>
  </si>
  <si>
    <r>
      <rPr>
        <sz val="11"/>
        <color theme="1"/>
        <rFont val="宋体"/>
        <family val="3"/>
        <charset val="134"/>
      </rPr>
      <t>韦国康</t>
    </r>
  </si>
  <si>
    <t>2002010522</t>
  </si>
  <si>
    <r>
      <rPr>
        <sz val="11"/>
        <color theme="1"/>
        <rFont val="宋体"/>
        <family val="3"/>
        <charset val="134"/>
      </rPr>
      <t>雷力</t>
    </r>
  </si>
  <si>
    <t>2002010523</t>
  </si>
  <si>
    <r>
      <rPr>
        <sz val="11"/>
        <color theme="1"/>
        <rFont val="宋体"/>
        <family val="3"/>
        <charset val="134"/>
      </rPr>
      <t>林裕彬</t>
    </r>
  </si>
  <si>
    <t>2002010524</t>
  </si>
  <si>
    <r>
      <rPr>
        <sz val="11"/>
        <color theme="1"/>
        <rFont val="宋体"/>
        <family val="3"/>
        <charset val="134"/>
      </rPr>
      <t>朱泳璇</t>
    </r>
  </si>
  <si>
    <t>2002010526</t>
  </si>
  <si>
    <r>
      <rPr>
        <sz val="11"/>
        <color theme="1"/>
        <rFont val="宋体"/>
        <family val="3"/>
        <charset val="134"/>
      </rPr>
      <t>郭子强</t>
    </r>
  </si>
  <si>
    <t>2002010528</t>
  </si>
  <si>
    <r>
      <rPr>
        <sz val="11"/>
        <color theme="1"/>
        <rFont val="宋体"/>
        <family val="3"/>
        <charset val="134"/>
      </rPr>
      <t>陈仕林</t>
    </r>
  </si>
  <si>
    <t>2002010529</t>
  </si>
  <si>
    <r>
      <rPr>
        <sz val="11"/>
        <color theme="1"/>
        <rFont val="宋体"/>
        <family val="3"/>
        <charset val="134"/>
      </rPr>
      <t>周松宇</t>
    </r>
  </si>
  <si>
    <t>2002010530</t>
  </si>
  <si>
    <r>
      <rPr>
        <sz val="11"/>
        <color theme="1"/>
        <rFont val="宋体"/>
        <family val="3"/>
        <charset val="134"/>
      </rPr>
      <t>吴孝斌</t>
    </r>
  </si>
  <si>
    <t>2002010531</t>
  </si>
  <si>
    <r>
      <rPr>
        <sz val="11"/>
        <color theme="1"/>
        <rFont val="宋体"/>
        <family val="3"/>
        <charset val="134"/>
      </rPr>
      <t>庞荣麒</t>
    </r>
  </si>
  <si>
    <t>2002010532</t>
  </si>
  <si>
    <r>
      <rPr>
        <sz val="11"/>
        <color theme="1"/>
        <rFont val="宋体"/>
        <family val="3"/>
        <charset val="134"/>
      </rPr>
      <t>秦锐</t>
    </r>
  </si>
  <si>
    <t>2002010534</t>
  </si>
  <si>
    <r>
      <rPr>
        <sz val="11"/>
        <color theme="1"/>
        <rFont val="宋体"/>
        <family val="3"/>
        <charset val="134"/>
      </rPr>
      <t>张登鑫</t>
    </r>
  </si>
  <si>
    <t>2002010535</t>
  </si>
  <si>
    <r>
      <rPr>
        <sz val="11"/>
        <color theme="1"/>
        <rFont val="宋体"/>
        <family val="3"/>
        <charset val="134"/>
      </rPr>
      <t>莫飞伟</t>
    </r>
  </si>
  <si>
    <t>2002010536</t>
  </si>
  <si>
    <r>
      <rPr>
        <sz val="11"/>
        <color theme="1"/>
        <rFont val="宋体"/>
        <family val="3"/>
        <charset val="134"/>
      </rPr>
      <t>张诗敏</t>
    </r>
  </si>
  <si>
    <t>2002010538</t>
  </si>
  <si>
    <r>
      <rPr>
        <sz val="11"/>
        <color theme="1"/>
        <rFont val="宋体"/>
        <family val="3"/>
        <charset val="134"/>
      </rPr>
      <t>李佳航</t>
    </r>
  </si>
  <si>
    <t>2002010540</t>
  </si>
  <si>
    <r>
      <rPr>
        <sz val="11"/>
        <color theme="1"/>
        <rFont val="宋体"/>
        <family val="3"/>
        <charset val="134"/>
      </rPr>
      <t>韩冷</t>
    </r>
  </si>
  <si>
    <t>2002010541</t>
  </si>
  <si>
    <r>
      <rPr>
        <sz val="11"/>
        <color theme="1"/>
        <rFont val="宋体"/>
        <family val="3"/>
        <charset val="134"/>
      </rPr>
      <t>周运财</t>
    </r>
  </si>
  <si>
    <t>2002010542</t>
  </si>
  <si>
    <r>
      <rPr>
        <sz val="11"/>
        <color theme="1"/>
        <rFont val="宋体"/>
        <family val="3"/>
        <charset val="134"/>
      </rPr>
      <t>黄奕</t>
    </r>
  </si>
  <si>
    <t>2002010544</t>
  </si>
  <si>
    <r>
      <rPr>
        <sz val="11"/>
        <color theme="1"/>
        <rFont val="宋体"/>
        <family val="3"/>
        <charset val="134"/>
      </rPr>
      <t>李晓雨</t>
    </r>
  </si>
  <si>
    <t>2002010546</t>
  </si>
  <si>
    <r>
      <rPr>
        <sz val="11"/>
        <color theme="1"/>
        <rFont val="宋体"/>
        <family val="3"/>
        <charset val="134"/>
      </rPr>
      <t>肖嘉睿</t>
    </r>
  </si>
  <si>
    <t>2002010548</t>
  </si>
  <si>
    <r>
      <rPr>
        <sz val="11"/>
        <color theme="1"/>
        <rFont val="宋体"/>
        <family val="3"/>
        <charset val="134"/>
      </rPr>
      <t>梁萌</t>
    </r>
  </si>
  <si>
    <t>2002010550</t>
  </si>
  <si>
    <r>
      <rPr>
        <sz val="11"/>
        <color theme="1"/>
        <rFont val="宋体"/>
        <family val="3"/>
        <charset val="134"/>
      </rPr>
      <t>覃业全</t>
    </r>
  </si>
  <si>
    <t>2002010551</t>
  </si>
  <si>
    <r>
      <rPr>
        <sz val="11"/>
        <color theme="1"/>
        <rFont val="宋体"/>
        <family val="3"/>
        <charset val="134"/>
      </rPr>
      <t>张仕远</t>
    </r>
  </si>
  <si>
    <t>2002010552</t>
  </si>
  <si>
    <r>
      <rPr>
        <sz val="11"/>
        <color theme="1"/>
        <rFont val="宋体"/>
        <family val="3"/>
        <charset val="134"/>
      </rPr>
      <t>吴鸿宇</t>
    </r>
  </si>
  <si>
    <t>2002010553</t>
  </si>
  <si>
    <r>
      <rPr>
        <sz val="11"/>
        <color theme="1"/>
        <rFont val="宋体"/>
        <family val="3"/>
        <charset val="134"/>
      </rPr>
      <t>廖锡钰</t>
    </r>
  </si>
  <si>
    <t>2002010554</t>
  </si>
  <si>
    <r>
      <rPr>
        <sz val="11"/>
        <color theme="1"/>
        <rFont val="宋体"/>
        <family val="3"/>
        <charset val="134"/>
      </rPr>
      <t>皇甫瑜珂</t>
    </r>
  </si>
  <si>
    <t>2002010555</t>
  </si>
  <si>
    <r>
      <rPr>
        <sz val="11"/>
        <color theme="1"/>
        <rFont val="宋体"/>
        <family val="3"/>
        <charset val="134"/>
      </rPr>
      <t>黄浩</t>
    </r>
  </si>
  <si>
    <t>2002010556</t>
  </si>
  <si>
    <r>
      <rPr>
        <sz val="11"/>
        <color theme="1"/>
        <rFont val="宋体"/>
        <family val="3"/>
        <charset val="134"/>
      </rPr>
      <t>邵梓原</t>
    </r>
  </si>
  <si>
    <t>2002010557</t>
  </si>
  <si>
    <r>
      <rPr>
        <sz val="11"/>
        <color theme="1"/>
        <rFont val="宋体"/>
        <family val="3"/>
        <charset val="134"/>
      </rPr>
      <t>陈宇翔</t>
    </r>
  </si>
  <si>
    <t>1922500159</t>
  </si>
  <si>
    <r>
      <rPr>
        <sz val="11"/>
        <color theme="1"/>
        <rFont val="宋体"/>
        <family val="3"/>
        <charset val="134"/>
      </rPr>
      <t>秦楷丰</t>
    </r>
  </si>
  <si>
    <t>2002010601</t>
  </si>
  <si>
    <r>
      <rPr>
        <sz val="11"/>
        <color theme="1"/>
        <rFont val="宋体"/>
        <family val="3"/>
        <charset val="134"/>
      </rPr>
      <t>吴俊谊</t>
    </r>
  </si>
  <si>
    <t>2002010602</t>
  </si>
  <si>
    <r>
      <rPr>
        <sz val="11"/>
        <color theme="1"/>
        <rFont val="宋体"/>
        <family val="3"/>
        <charset val="134"/>
      </rPr>
      <t>孙睿哲</t>
    </r>
  </si>
  <si>
    <t>2002010603</t>
  </si>
  <si>
    <r>
      <rPr>
        <sz val="11"/>
        <color theme="1"/>
        <rFont val="宋体"/>
        <family val="3"/>
        <charset val="134"/>
      </rPr>
      <t>李金源</t>
    </r>
  </si>
  <si>
    <t>2002010604</t>
  </si>
  <si>
    <r>
      <rPr>
        <sz val="11"/>
        <color theme="1"/>
        <rFont val="宋体"/>
        <family val="3"/>
        <charset val="134"/>
      </rPr>
      <t>黄子通</t>
    </r>
  </si>
  <si>
    <t>2002010605</t>
  </si>
  <si>
    <r>
      <rPr>
        <sz val="11"/>
        <color theme="1"/>
        <rFont val="宋体"/>
        <family val="3"/>
        <charset val="134"/>
      </rPr>
      <t>黄桂宇</t>
    </r>
  </si>
  <si>
    <t>2002010606</t>
  </si>
  <si>
    <r>
      <rPr>
        <sz val="11"/>
        <color theme="1"/>
        <rFont val="宋体"/>
        <family val="3"/>
        <charset val="134"/>
      </rPr>
      <t>雷德炫</t>
    </r>
  </si>
  <si>
    <t>2002010607</t>
  </si>
  <si>
    <r>
      <rPr>
        <sz val="11"/>
        <color theme="1"/>
        <rFont val="宋体"/>
        <family val="3"/>
        <charset val="134"/>
      </rPr>
      <t>覃明杰</t>
    </r>
  </si>
  <si>
    <t>2002010609</t>
  </si>
  <si>
    <r>
      <rPr>
        <sz val="11"/>
        <color theme="1"/>
        <rFont val="宋体"/>
        <family val="3"/>
        <charset val="134"/>
      </rPr>
      <t>安同生</t>
    </r>
  </si>
  <si>
    <t>2002010610</t>
  </si>
  <si>
    <r>
      <rPr>
        <sz val="11"/>
        <color theme="1"/>
        <rFont val="宋体"/>
        <family val="3"/>
        <charset val="134"/>
      </rPr>
      <t>房诗雨</t>
    </r>
  </si>
  <si>
    <t>2002010611</t>
  </si>
  <si>
    <r>
      <rPr>
        <sz val="11"/>
        <color theme="1"/>
        <rFont val="宋体"/>
        <family val="3"/>
        <charset val="134"/>
      </rPr>
      <t>覃科霖</t>
    </r>
  </si>
  <si>
    <t>2002010612</t>
  </si>
  <si>
    <r>
      <rPr>
        <sz val="11"/>
        <color theme="1"/>
        <rFont val="宋体"/>
        <family val="3"/>
        <charset val="134"/>
      </rPr>
      <t>李胜源</t>
    </r>
  </si>
  <si>
    <t>2002010613</t>
  </si>
  <si>
    <r>
      <rPr>
        <sz val="11"/>
        <color theme="1"/>
        <rFont val="宋体"/>
        <family val="3"/>
        <charset val="134"/>
      </rPr>
      <t>黄琳杰</t>
    </r>
  </si>
  <si>
    <t>2002010614</t>
  </si>
  <si>
    <r>
      <rPr>
        <sz val="11"/>
        <color theme="1"/>
        <rFont val="宋体"/>
        <family val="3"/>
        <charset val="134"/>
      </rPr>
      <t>陆泳成</t>
    </r>
  </si>
  <si>
    <t>2002010615</t>
  </si>
  <si>
    <r>
      <rPr>
        <sz val="11"/>
        <color theme="1"/>
        <rFont val="宋体"/>
        <family val="3"/>
        <charset val="134"/>
      </rPr>
      <t>袁增正</t>
    </r>
  </si>
  <si>
    <t>2002010618</t>
  </si>
  <si>
    <r>
      <rPr>
        <sz val="11"/>
        <color theme="1"/>
        <rFont val="宋体"/>
        <family val="3"/>
        <charset val="134"/>
      </rPr>
      <t>杨凯童</t>
    </r>
  </si>
  <si>
    <t>2002010619</t>
  </si>
  <si>
    <r>
      <rPr>
        <sz val="11"/>
        <color theme="1"/>
        <rFont val="宋体"/>
        <family val="3"/>
        <charset val="134"/>
      </rPr>
      <t>李智彬</t>
    </r>
  </si>
  <si>
    <t>2002010620</t>
  </si>
  <si>
    <r>
      <rPr>
        <sz val="11"/>
        <color theme="1"/>
        <rFont val="宋体"/>
        <family val="3"/>
        <charset val="134"/>
      </rPr>
      <t>李欣蔚</t>
    </r>
  </si>
  <si>
    <t>2002010621</t>
  </si>
  <si>
    <r>
      <rPr>
        <sz val="11"/>
        <color theme="1"/>
        <rFont val="宋体"/>
        <family val="3"/>
        <charset val="134"/>
      </rPr>
      <t>黄俊丞</t>
    </r>
  </si>
  <si>
    <t>2002010622</t>
  </si>
  <si>
    <r>
      <rPr>
        <sz val="11"/>
        <color theme="1"/>
        <rFont val="宋体"/>
        <family val="3"/>
        <charset val="134"/>
      </rPr>
      <t>梁嘉琪</t>
    </r>
  </si>
  <si>
    <t>2002010623</t>
  </si>
  <si>
    <r>
      <rPr>
        <sz val="11"/>
        <color theme="1"/>
        <rFont val="宋体"/>
        <family val="3"/>
        <charset val="134"/>
      </rPr>
      <t>方胜彬</t>
    </r>
  </si>
  <si>
    <t>2002010624</t>
  </si>
  <si>
    <r>
      <rPr>
        <sz val="11"/>
        <color theme="1"/>
        <rFont val="宋体"/>
        <family val="3"/>
        <charset val="134"/>
      </rPr>
      <t>王昌明</t>
    </r>
  </si>
  <si>
    <t>2002010625</t>
  </si>
  <si>
    <r>
      <rPr>
        <sz val="11"/>
        <color theme="1"/>
        <rFont val="宋体"/>
        <family val="3"/>
        <charset val="134"/>
      </rPr>
      <t>黄后源</t>
    </r>
  </si>
  <si>
    <t>2002010627</t>
  </si>
  <si>
    <r>
      <rPr>
        <sz val="11"/>
        <color theme="1"/>
        <rFont val="宋体"/>
        <family val="3"/>
        <charset val="134"/>
      </rPr>
      <t>刘华杭</t>
    </r>
  </si>
  <si>
    <t>2002010628</t>
  </si>
  <si>
    <r>
      <rPr>
        <sz val="11"/>
        <color theme="1"/>
        <rFont val="宋体"/>
        <family val="3"/>
        <charset val="134"/>
      </rPr>
      <t>邓浩</t>
    </r>
  </si>
  <si>
    <t>2002010629</t>
  </si>
  <si>
    <r>
      <rPr>
        <sz val="11"/>
        <color theme="1"/>
        <rFont val="宋体"/>
        <family val="3"/>
        <charset val="134"/>
      </rPr>
      <t>宋格</t>
    </r>
  </si>
  <si>
    <t>2002010630</t>
  </si>
  <si>
    <r>
      <rPr>
        <sz val="11"/>
        <color theme="1"/>
        <rFont val="宋体"/>
        <family val="3"/>
        <charset val="134"/>
      </rPr>
      <t>覃洁浩</t>
    </r>
  </si>
  <si>
    <t>2002010631</t>
  </si>
  <si>
    <r>
      <rPr>
        <sz val="11"/>
        <color theme="1"/>
        <rFont val="宋体"/>
        <family val="3"/>
        <charset val="134"/>
      </rPr>
      <t>陈呈祥</t>
    </r>
  </si>
  <si>
    <t>2002010632</t>
  </si>
  <si>
    <r>
      <rPr>
        <sz val="11"/>
        <color theme="1"/>
        <rFont val="宋体"/>
        <family val="3"/>
        <charset val="134"/>
      </rPr>
      <t>雷显冬</t>
    </r>
  </si>
  <si>
    <t>2002010634</t>
  </si>
  <si>
    <r>
      <rPr>
        <sz val="11"/>
        <color theme="1"/>
        <rFont val="宋体"/>
        <family val="3"/>
        <charset val="134"/>
      </rPr>
      <t>何祥胜</t>
    </r>
  </si>
  <si>
    <t>2002010635</t>
  </si>
  <si>
    <r>
      <rPr>
        <sz val="11"/>
        <color theme="1"/>
        <rFont val="宋体"/>
        <family val="3"/>
        <charset val="134"/>
      </rPr>
      <t>易凯</t>
    </r>
  </si>
  <si>
    <t>2002010636</t>
  </si>
  <si>
    <r>
      <rPr>
        <sz val="11"/>
        <color theme="1"/>
        <rFont val="宋体"/>
        <family val="3"/>
        <charset val="134"/>
      </rPr>
      <t>黄璐瑶</t>
    </r>
  </si>
  <si>
    <t>2002010637</t>
  </si>
  <si>
    <r>
      <rPr>
        <sz val="11"/>
        <color theme="1"/>
        <rFont val="宋体"/>
        <family val="3"/>
        <charset val="134"/>
      </rPr>
      <t>陆瑞旸</t>
    </r>
  </si>
  <si>
    <t>2002010638</t>
  </si>
  <si>
    <r>
      <rPr>
        <sz val="11"/>
        <color theme="1"/>
        <rFont val="宋体"/>
        <family val="3"/>
        <charset val="134"/>
      </rPr>
      <t>田羽</t>
    </r>
  </si>
  <si>
    <t>2002010639</t>
  </si>
  <si>
    <r>
      <rPr>
        <sz val="11"/>
        <color theme="1"/>
        <rFont val="宋体"/>
        <family val="3"/>
        <charset val="134"/>
      </rPr>
      <t>张珂</t>
    </r>
  </si>
  <si>
    <t>2002010640</t>
  </si>
  <si>
    <r>
      <rPr>
        <sz val="11"/>
        <color theme="1"/>
        <rFont val="宋体"/>
        <family val="3"/>
        <charset val="134"/>
      </rPr>
      <t>张腾翔</t>
    </r>
  </si>
  <si>
    <t>2002010641</t>
  </si>
  <si>
    <r>
      <rPr>
        <sz val="11"/>
        <color theme="1"/>
        <rFont val="宋体"/>
        <family val="3"/>
        <charset val="134"/>
      </rPr>
      <t>秦琛哲</t>
    </r>
  </si>
  <si>
    <t>2002010642</t>
  </si>
  <si>
    <r>
      <rPr>
        <sz val="11"/>
        <color theme="1"/>
        <rFont val="宋体"/>
        <family val="3"/>
        <charset val="134"/>
      </rPr>
      <t>黄文瑜</t>
    </r>
  </si>
  <si>
    <t>2002010643</t>
  </si>
  <si>
    <r>
      <rPr>
        <sz val="11"/>
        <color theme="1"/>
        <rFont val="宋体"/>
        <family val="3"/>
        <charset val="134"/>
      </rPr>
      <t>凌坤富</t>
    </r>
  </si>
  <si>
    <t>2002010645</t>
  </si>
  <si>
    <r>
      <rPr>
        <sz val="11"/>
        <color theme="1"/>
        <rFont val="宋体"/>
        <family val="3"/>
        <charset val="134"/>
      </rPr>
      <t>莫楠</t>
    </r>
  </si>
  <si>
    <t>2002010646</t>
  </si>
  <si>
    <r>
      <rPr>
        <sz val="11"/>
        <color theme="1"/>
        <rFont val="宋体"/>
        <family val="3"/>
        <charset val="134"/>
      </rPr>
      <t>蒋尚辰</t>
    </r>
  </si>
  <si>
    <t>2002010650</t>
  </si>
  <si>
    <r>
      <rPr>
        <sz val="11"/>
        <color theme="1"/>
        <rFont val="宋体"/>
        <family val="3"/>
        <charset val="134"/>
      </rPr>
      <t>杨琬婷</t>
    </r>
  </si>
  <si>
    <t>2002010652</t>
  </si>
  <si>
    <r>
      <rPr>
        <sz val="11"/>
        <color theme="1"/>
        <rFont val="宋体"/>
        <family val="3"/>
        <charset val="134"/>
      </rPr>
      <t>刘业杰</t>
    </r>
  </si>
  <si>
    <t>2002010653</t>
  </si>
  <si>
    <r>
      <rPr>
        <sz val="11"/>
        <color theme="1"/>
        <rFont val="宋体"/>
        <family val="3"/>
        <charset val="134"/>
      </rPr>
      <t>邓俊辉</t>
    </r>
  </si>
  <si>
    <t>2002010654</t>
  </si>
  <si>
    <r>
      <rPr>
        <sz val="11"/>
        <color theme="1"/>
        <rFont val="宋体"/>
        <family val="3"/>
        <charset val="134"/>
      </rPr>
      <t>毕淑雅</t>
    </r>
  </si>
  <si>
    <t>2002010655</t>
  </si>
  <si>
    <r>
      <rPr>
        <sz val="11"/>
        <color theme="1"/>
        <rFont val="宋体"/>
        <family val="3"/>
        <charset val="134"/>
      </rPr>
      <t>肖凌云</t>
    </r>
  </si>
  <si>
    <t>2002010656</t>
  </si>
  <si>
    <r>
      <rPr>
        <sz val="11"/>
        <color theme="1"/>
        <rFont val="宋体"/>
        <family val="3"/>
        <charset val="134"/>
      </rPr>
      <t>吕冠宝</t>
    </r>
  </si>
  <si>
    <t>2002010657</t>
  </si>
  <si>
    <r>
      <rPr>
        <sz val="11"/>
        <color theme="1"/>
        <rFont val="宋体"/>
        <family val="3"/>
        <charset val="134"/>
      </rPr>
      <t>叶达飞</t>
    </r>
  </si>
  <si>
    <t>1936200414</t>
  </si>
  <si>
    <r>
      <rPr>
        <sz val="11"/>
        <color theme="1"/>
        <rFont val="宋体"/>
        <family val="3"/>
        <charset val="134"/>
      </rPr>
      <t>李志雄</t>
    </r>
  </si>
  <si>
    <t>1902010528</t>
  </si>
  <si>
    <r>
      <rPr>
        <sz val="11"/>
        <color theme="1"/>
        <rFont val="宋体"/>
        <family val="3"/>
        <charset val="134"/>
      </rPr>
      <t>黄鸿波</t>
    </r>
  </si>
  <si>
    <t>1902010532</t>
  </si>
  <si>
    <r>
      <rPr>
        <sz val="11"/>
        <color theme="1"/>
        <rFont val="宋体"/>
        <family val="3"/>
        <charset val="134"/>
      </rPr>
      <t>陈嘉茏</t>
    </r>
  </si>
  <si>
    <t>1936200325</t>
  </si>
  <si>
    <r>
      <rPr>
        <sz val="11"/>
        <color theme="1"/>
        <rFont val="宋体"/>
        <family val="3"/>
        <charset val="134"/>
      </rPr>
      <t>孙靖超</t>
    </r>
  </si>
  <si>
    <t>1902010607</t>
  </si>
  <si>
    <r>
      <rPr>
        <sz val="11"/>
        <color theme="1"/>
        <rFont val="宋体"/>
        <family val="3"/>
        <charset val="134"/>
      </rPr>
      <t>黄华康</t>
    </r>
  </si>
  <si>
    <t>1931200646</t>
  </si>
  <si>
    <r>
      <rPr>
        <sz val="11"/>
        <color theme="1"/>
        <rFont val="宋体"/>
        <family val="3"/>
        <charset val="134"/>
      </rPr>
      <t>郑雅睿</t>
    </r>
  </si>
  <si>
    <t>2002010701</t>
  </si>
  <si>
    <r>
      <rPr>
        <sz val="11"/>
        <color theme="1"/>
        <rFont val="宋体"/>
        <family val="3"/>
        <charset val="134"/>
      </rPr>
      <t>张明威</t>
    </r>
  </si>
  <si>
    <t>2002010702</t>
  </si>
  <si>
    <r>
      <rPr>
        <sz val="11"/>
        <color theme="1"/>
        <rFont val="宋体"/>
        <family val="3"/>
        <charset val="134"/>
      </rPr>
      <t>吴义涛</t>
    </r>
  </si>
  <si>
    <t>2002010703</t>
  </si>
  <si>
    <r>
      <rPr>
        <sz val="11"/>
        <color theme="1"/>
        <rFont val="宋体"/>
        <family val="3"/>
        <charset val="134"/>
      </rPr>
      <t>陈始端</t>
    </r>
  </si>
  <si>
    <t>2002010704</t>
  </si>
  <si>
    <r>
      <rPr>
        <sz val="11"/>
        <color theme="1"/>
        <rFont val="宋体"/>
        <family val="3"/>
        <charset val="134"/>
      </rPr>
      <t>江锋</t>
    </r>
  </si>
  <si>
    <t>2002010705</t>
  </si>
  <si>
    <r>
      <rPr>
        <sz val="11"/>
        <color theme="1"/>
        <rFont val="宋体"/>
        <family val="3"/>
        <charset val="134"/>
      </rPr>
      <t>雷浪</t>
    </r>
  </si>
  <si>
    <t>2002010706</t>
  </si>
  <si>
    <r>
      <rPr>
        <sz val="11"/>
        <color theme="1"/>
        <rFont val="宋体"/>
        <family val="3"/>
        <charset val="134"/>
      </rPr>
      <t>潘克璠</t>
    </r>
  </si>
  <si>
    <t>2002010707</t>
  </si>
  <si>
    <r>
      <rPr>
        <sz val="11"/>
        <color theme="1"/>
        <rFont val="宋体"/>
        <family val="3"/>
        <charset val="134"/>
      </rPr>
      <t>冯雅雪</t>
    </r>
  </si>
  <si>
    <t>2002010708</t>
  </si>
  <si>
    <r>
      <rPr>
        <sz val="11"/>
        <color theme="1"/>
        <rFont val="宋体"/>
        <family val="3"/>
        <charset val="134"/>
      </rPr>
      <t>先瑞林</t>
    </r>
  </si>
  <si>
    <t>2002010709</t>
  </si>
  <si>
    <r>
      <rPr>
        <sz val="11"/>
        <color theme="1"/>
        <rFont val="宋体"/>
        <family val="3"/>
        <charset val="134"/>
      </rPr>
      <t>潘菁莹</t>
    </r>
  </si>
  <si>
    <t>2002010710</t>
  </si>
  <si>
    <r>
      <rPr>
        <sz val="11"/>
        <color theme="1"/>
        <rFont val="宋体"/>
        <family val="3"/>
        <charset val="134"/>
      </rPr>
      <t>李永图</t>
    </r>
  </si>
  <si>
    <t>2002010711</t>
  </si>
  <si>
    <r>
      <rPr>
        <sz val="11"/>
        <color theme="1"/>
        <rFont val="宋体"/>
        <family val="3"/>
        <charset val="134"/>
      </rPr>
      <t>张宇航</t>
    </r>
  </si>
  <si>
    <t>2002010712</t>
  </si>
  <si>
    <r>
      <rPr>
        <sz val="11"/>
        <color theme="1"/>
        <rFont val="宋体"/>
        <family val="3"/>
        <charset val="134"/>
      </rPr>
      <t>梁海锋</t>
    </r>
  </si>
  <si>
    <t>2002010713</t>
  </si>
  <si>
    <r>
      <rPr>
        <sz val="11"/>
        <color theme="1"/>
        <rFont val="宋体"/>
        <family val="3"/>
        <charset val="134"/>
      </rPr>
      <t>谭超洋</t>
    </r>
  </si>
  <si>
    <t>2002010714</t>
  </si>
  <si>
    <r>
      <rPr>
        <sz val="11"/>
        <color theme="1"/>
        <rFont val="宋体"/>
        <family val="3"/>
        <charset val="134"/>
      </rPr>
      <t>曾超运</t>
    </r>
  </si>
  <si>
    <t>2002010716</t>
  </si>
  <si>
    <r>
      <rPr>
        <sz val="11"/>
        <color theme="1"/>
        <rFont val="宋体"/>
        <family val="3"/>
        <charset val="134"/>
      </rPr>
      <t>黄晓菲</t>
    </r>
  </si>
  <si>
    <t>2002010717</t>
  </si>
  <si>
    <r>
      <rPr>
        <sz val="11"/>
        <color theme="1"/>
        <rFont val="宋体"/>
        <family val="3"/>
        <charset val="134"/>
      </rPr>
      <t>黎妤优</t>
    </r>
  </si>
  <si>
    <t>2002010718</t>
  </si>
  <si>
    <r>
      <rPr>
        <sz val="11"/>
        <color theme="1"/>
        <rFont val="宋体"/>
        <family val="3"/>
        <charset val="134"/>
      </rPr>
      <t>陈一方</t>
    </r>
  </si>
  <si>
    <t>2002010719</t>
  </si>
  <si>
    <r>
      <rPr>
        <sz val="11"/>
        <color theme="1"/>
        <rFont val="宋体"/>
        <family val="3"/>
        <charset val="134"/>
      </rPr>
      <t>杨繁星</t>
    </r>
  </si>
  <si>
    <t>2002010721</t>
  </si>
  <si>
    <r>
      <rPr>
        <sz val="11"/>
        <color theme="1"/>
        <rFont val="宋体"/>
        <family val="3"/>
        <charset val="134"/>
      </rPr>
      <t>龚天赋</t>
    </r>
  </si>
  <si>
    <t>2002010722</t>
  </si>
  <si>
    <r>
      <rPr>
        <sz val="11"/>
        <color theme="1"/>
        <rFont val="宋体"/>
        <family val="3"/>
        <charset val="134"/>
      </rPr>
      <t>陈海林</t>
    </r>
  </si>
  <si>
    <t>2002010723</t>
  </si>
  <si>
    <r>
      <rPr>
        <sz val="11"/>
        <color theme="1"/>
        <rFont val="宋体"/>
        <family val="3"/>
        <charset val="134"/>
      </rPr>
      <t>李冬雪</t>
    </r>
  </si>
  <si>
    <t>2002010724</t>
  </si>
  <si>
    <r>
      <rPr>
        <sz val="11"/>
        <color theme="1"/>
        <rFont val="宋体"/>
        <family val="3"/>
        <charset val="134"/>
      </rPr>
      <t>罗福霖</t>
    </r>
  </si>
  <si>
    <t>2002010726</t>
  </si>
  <si>
    <r>
      <rPr>
        <sz val="11"/>
        <color theme="1"/>
        <rFont val="宋体"/>
        <family val="3"/>
        <charset val="134"/>
      </rPr>
      <t>谢嘉诚</t>
    </r>
  </si>
  <si>
    <t>2002010728</t>
  </si>
  <si>
    <r>
      <rPr>
        <sz val="11"/>
        <color theme="1"/>
        <rFont val="宋体"/>
        <family val="3"/>
        <charset val="134"/>
      </rPr>
      <t>罗晓琳</t>
    </r>
  </si>
  <si>
    <t>2002010729</t>
  </si>
  <si>
    <r>
      <rPr>
        <sz val="11"/>
        <color theme="1"/>
        <rFont val="宋体"/>
        <family val="3"/>
        <charset val="134"/>
      </rPr>
      <t>于佳彤</t>
    </r>
  </si>
  <si>
    <t>2002010731</t>
  </si>
  <si>
    <r>
      <rPr>
        <sz val="11"/>
        <color theme="1"/>
        <rFont val="宋体"/>
        <family val="3"/>
        <charset val="134"/>
      </rPr>
      <t>覃国忠</t>
    </r>
  </si>
  <si>
    <t>2002010732</t>
  </si>
  <si>
    <r>
      <rPr>
        <sz val="11"/>
        <color theme="1"/>
        <rFont val="宋体"/>
        <family val="3"/>
        <charset val="134"/>
      </rPr>
      <t>刘鑫</t>
    </r>
  </si>
  <si>
    <t>2002010733</t>
  </si>
  <si>
    <r>
      <rPr>
        <sz val="11"/>
        <color theme="1"/>
        <rFont val="宋体"/>
        <family val="3"/>
        <charset val="134"/>
      </rPr>
      <t>谈侦宏</t>
    </r>
  </si>
  <si>
    <t>2002010734</t>
  </si>
  <si>
    <r>
      <rPr>
        <sz val="11"/>
        <color theme="1"/>
        <rFont val="宋体"/>
        <family val="3"/>
        <charset val="134"/>
      </rPr>
      <t>陈虹钢</t>
    </r>
  </si>
  <si>
    <t>2002010737</t>
  </si>
  <si>
    <r>
      <rPr>
        <sz val="11"/>
        <color theme="1"/>
        <rFont val="宋体"/>
        <family val="3"/>
        <charset val="134"/>
      </rPr>
      <t>李杰</t>
    </r>
  </si>
  <si>
    <t>2002010738</t>
  </si>
  <si>
    <r>
      <rPr>
        <sz val="11"/>
        <color theme="1"/>
        <rFont val="宋体"/>
        <family val="3"/>
        <charset val="134"/>
      </rPr>
      <t>蔡昊原</t>
    </r>
  </si>
  <si>
    <t>2002010739</t>
  </si>
  <si>
    <r>
      <rPr>
        <sz val="11"/>
        <color theme="1"/>
        <rFont val="宋体"/>
        <family val="3"/>
        <charset val="134"/>
      </rPr>
      <t>谢雨霏</t>
    </r>
  </si>
  <si>
    <t>2002010740</t>
  </si>
  <si>
    <r>
      <rPr>
        <sz val="11"/>
        <color theme="1"/>
        <rFont val="宋体"/>
        <family val="3"/>
        <charset val="134"/>
      </rPr>
      <t>黎家鑫</t>
    </r>
  </si>
  <si>
    <t>2002010741</t>
  </si>
  <si>
    <r>
      <rPr>
        <sz val="11"/>
        <color theme="1"/>
        <rFont val="宋体"/>
        <family val="3"/>
        <charset val="134"/>
      </rPr>
      <t>李智铭</t>
    </r>
  </si>
  <si>
    <t>2002010742</t>
  </si>
  <si>
    <r>
      <rPr>
        <sz val="11"/>
        <color theme="1"/>
        <rFont val="宋体"/>
        <family val="3"/>
        <charset val="134"/>
      </rPr>
      <t>蒋韩晟</t>
    </r>
  </si>
  <si>
    <t>2002010743</t>
  </si>
  <si>
    <r>
      <rPr>
        <sz val="11"/>
        <color theme="1"/>
        <rFont val="宋体"/>
        <family val="3"/>
        <charset val="134"/>
      </rPr>
      <t>蔡福伦</t>
    </r>
  </si>
  <si>
    <t>2002010746</t>
  </si>
  <si>
    <r>
      <rPr>
        <sz val="11"/>
        <color theme="1"/>
        <rFont val="宋体"/>
        <family val="3"/>
        <charset val="134"/>
      </rPr>
      <t>孙安东</t>
    </r>
  </si>
  <si>
    <t>2002010747</t>
  </si>
  <si>
    <r>
      <rPr>
        <sz val="11"/>
        <color theme="1"/>
        <rFont val="宋体"/>
        <family val="3"/>
        <charset val="134"/>
      </rPr>
      <t>黄江源</t>
    </r>
  </si>
  <si>
    <t>2002010748</t>
  </si>
  <si>
    <r>
      <rPr>
        <sz val="11"/>
        <color theme="1"/>
        <rFont val="宋体"/>
        <family val="3"/>
        <charset val="134"/>
      </rPr>
      <t>潘景</t>
    </r>
  </si>
  <si>
    <t>2002010749</t>
  </si>
  <si>
    <r>
      <rPr>
        <sz val="11"/>
        <color theme="1"/>
        <rFont val="宋体"/>
        <family val="3"/>
        <charset val="134"/>
      </rPr>
      <t>叶骁驰</t>
    </r>
  </si>
  <si>
    <t>2002010750</t>
  </si>
  <si>
    <r>
      <rPr>
        <sz val="11"/>
        <color theme="1"/>
        <rFont val="宋体"/>
        <family val="3"/>
        <charset val="134"/>
      </rPr>
      <t>朱裕华</t>
    </r>
  </si>
  <si>
    <t>2002010752</t>
  </si>
  <si>
    <r>
      <rPr>
        <sz val="11"/>
        <color theme="1"/>
        <rFont val="宋体"/>
        <family val="3"/>
        <charset val="134"/>
      </rPr>
      <t>温镕宇</t>
    </r>
  </si>
  <si>
    <t>2002010753</t>
  </si>
  <si>
    <r>
      <rPr>
        <sz val="11"/>
        <color theme="1"/>
        <rFont val="宋体"/>
        <family val="3"/>
        <charset val="134"/>
      </rPr>
      <t>张萧</t>
    </r>
  </si>
  <si>
    <t>2002010754</t>
  </si>
  <si>
    <r>
      <rPr>
        <sz val="11"/>
        <color theme="1"/>
        <rFont val="宋体"/>
        <family val="3"/>
        <charset val="134"/>
      </rPr>
      <t>吴儒美</t>
    </r>
  </si>
  <si>
    <t>2002010755</t>
  </si>
  <si>
    <r>
      <rPr>
        <sz val="11"/>
        <color theme="1"/>
        <rFont val="宋体"/>
        <family val="3"/>
        <charset val="134"/>
      </rPr>
      <t>谭骋</t>
    </r>
  </si>
  <si>
    <t>2002010756</t>
  </si>
  <si>
    <r>
      <rPr>
        <sz val="11"/>
        <color theme="1"/>
        <rFont val="宋体"/>
        <family val="3"/>
        <charset val="134"/>
      </rPr>
      <t>赖兴国</t>
    </r>
  </si>
  <si>
    <r>
      <rPr>
        <sz val="11"/>
        <color theme="1"/>
        <rFont val="宋体"/>
        <family val="3"/>
        <charset val="134"/>
      </rPr>
      <t>吴天和</t>
    </r>
  </si>
  <si>
    <r>
      <rPr>
        <sz val="11"/>
        <color theme="1"/>
        <rFont val="宋体"/>
        <family val="3"/>
        <charset val="134"/>
      </rPr>
      <t>黄宏源</t>
    </r>
  </si>
  <si>
    <r>
      <rPr>
        <sz val="11"/>
        <color theme="1"/>
        <rFont val="宋体"/>
        <family val="3"/>
        <charset val="134"/>
      </rPr>
      <t>朱政昊</t>
    </r>
  </si>
  <si>
    <r>
      <rPr>
        <sz val="11"/>
        <color theme="1"/>
        <rFont val="宋体"/>
        <family val="3"/>
        <charset val="134"/>
      </rPr>
      <t>刘南标</t>
    </r>
  </si>
  <si>
    <r>
      <rPr>
        <sz val="11"/>
        <color theme="1"/>
        <rFont val="宋体"/>
        <family val="3"/>
        <charset val="134"/>
      </rPr>
      <t>刘珮怡</t>
    </r>
  </si>
  <si>
    <r>
      <rPr>
        <sz val="11"/>
        <color theme="1"/>
        <rFont val="宋体"/>
        <family val="3"/>
        <charset val="134"/>
      </rPr>
      <t>黄相达</t>
    </r>
  </si>
  <si>
    <r>
      <rPr>
        <sz val="11"/>
        <color theme="1"/>
        <rFont val="宋体"/>
        <family val="3"/>
        <charset val="134"/>
      </rPr>
      <t>周智勇</t>
    </r>
  </si>
  <si>
    <r>
      <rPr>
        <sz val="11"/>
        <color theme="1"/>
        <rFont val="宋体"/>
        <family val="3"/>
        <charset val="134"/>
      </rPr>
      <t>滕汭</t>
    </r>
  </si>
  <si>
    <r>
      <rPr>
        <sz val="11"/>
        <color theme="1"/>
        <rFont val="宋体"/>
        <family val="3"/>
        <charset val="134"/>
      </rPr>
      <t>黄悦华</t>
    </r>
  </si>
  <si>
    <r>
      <rPr>
        <sz val="11"/>
        <color theme="1"/>
        <rFont val="宋体"/>
        <family val="3"/>
        <charset val="134"/>
      </rPr>
      <t>何萧航</t>
    </r>
  </si>
  <si>
    <r>
      <rPr>
        <sz val="11"/>
        <color theme="1"/>
        <rFont val="宋体"/>
        <family val="3"/>
        <charset val="134"/>
      </rPr>
      <t>黄浩华</t>
    </r>
  </si>
  <si>
    <r>
      <rPr>
        <sz val="11"/>
        <color theme="1"/>
        <rFont val="宋体"/>
        <family val="3"/>
        <charset val="134"/>
      </rPr>
      <t>王加乐</t>
    </r>
  </si>
  <si>
    <r>
      <rPr>
        <sz val="11"/>
        <color theme="1"/>
        <rFont val="宋体"/>
        <family val="3"/>
        <charset val="134"/>
      </rPr>
      <t>纪士坤</t>
    </r>
  </si>
  <si>
    <r>
      <rPr>
        <sz val="11"/>
        <color theme="1"/>
        <rFont val="宋体"/>
        <family val="3"/>
        <charset val="134"/>
      </rPr>
      <t>莫钧</t>
    </r>
  </si>
  <si>
    <r>
      <rPr>
        <sz val="11"/>
        <color theme="1"/>
        <rFont val="宋体"/>
        <family val="3"/>
        <charset val="134"/>
      </rPr>
      <t>潘启钊</t>
    </r>
  </si>
  <si>
    <r>
      <rPr>
        <sz val="11"/>
        <color theme="1"/>
        <rFont val="宋体"/>
        <family val="3"/>
        <charset val="134"/>
      </rPr>
      <t>农卓霖</t>
    </r>
  </si>
  <si>
    <r>
      <rPr>
        <sz val="11"/>
        <color theme="1"/>
        <rFont val="宋体"/>
        <family val="3"/>
        <charset val="134"/>
      </rPr>
      <t>陈吴浩</t>
    </r>
  </si>
  <si>
    <r>
      <rPr>
        <sz val="11"/>
        <color theme="1"/>
        <rFont val="宋体"/>
        <family val="3"/>
        <charset val="134"/>
      </rPr>
      <t>陈礼卓</t>
    </r>
  </si>
  <si>
    <r>
      <rPr>
        <sz val="11"/>
        <color theme="1"/>
        <rFont val="宋体"/>
        <family val="3"/>
        <charset val="134"/>
      </rPr>
      <t>段世龙</t>
    </r>
  </si>
  <si>
    <r>
      <rPr>
        <sz val="11"/>
        <color theme="1"/>
        <rFont val="宋体"/>
        <family val="3"/>
        <charset val="134"/>
      </rPr>
      <t>赖劲宏</t>
    </r>
  </si>
  <si>
    <r>
      <rPr>
        <sz val="11"/>
        <color theme="1"/>
        <rFont val="宋体"/>
        <family val="3"/>
        <charset val="134"/>
      </rPr>
      <t>苏颖</t>
    </r>
  </si>
  <si>
    <r>
      <rPr>
        <sz val="11"/>
        <color theme="1"/>
        <rFont val="宋体"/>
        <family val="3"/>
        <charset val="134"/>
      </rPr>
      <t>王世迅</t>
    </r>
  </si>
  <si>
    <r>
      <rPr>
        <sz val="11"/>
        <color theme="1"/>
        <rFont val="宋体"/>
        <family val="3"/>
        <charset val="134"/>
      </rPr>
      <t>刘沅沂</t>
    </r>
  </si>
  <si>
    <r>
      <rPr>
        <sz val="11"/>
        <color theme="1"/>
        <rFont val="宋体"/>
        <family val="3"/>
        <charset val="134"/>
      </rPr>
      <t>刘一薇</t>
    </r>
  </si>
  <si>
    <r>
      <rPr>
        <sz val="11"/>
        <color theme="1"/>
        <rFont val="宋体"/>
        <family val="3"/>
        <charset val="134"/>
      </rPr>
      <t>苏启鸣</t>
    </r>
  </si>
  <si>
    <r>
      <rPr>
        <sz val="11"/>
        <color theme="1"/>
        <rFont val="宋体"/>
        <family val="3"/>
        <charset val="134"/>
      </rPr>
      <t>莫锐冰</t>
    </r>
  </si>
  <si>
    <r>
      <rPr>
        <sz val="11"/>
        <color theme="1"/>
        <rFont val="宋体"/>
        <family val="3"/>
        <charset val="134"/>
      </rPr>
      <t>吴慧莹</t>
    </r>
  </si>
  <si>
    <r>
      <rPr>
        <sz val="11"/>
        <color theme="1"/>
        <rFont val="宋体"/>
        <family val="3"/>
        <charset val="134"/>
      </rPr>
      <t>张腾桔</t>
    </r>
  </si>
  <si>
    <r>
      <rPr>
        <sz val="11"/>
        <color theme="1"/>
        <rFont val="宋体"/>
        <family val="3"/>
        <charset val="134"/>
      </rPr>
      <t>于佳历</t>
    </r>
  </si>
  <si>
    <r>
      <rPr>
        <sz val="11"/>
        <color theme="1"/>
        <rFont val="宋体"/>
        <family val="3"/>
        <charset val="134"/>
      </rPr>
      <t>马洋</t>
    </r>
  </si>
  <si>
    <r>
      <rPr>
        <sz val="11"/>
        <color theme="1"/>
        <rFont val="宋体"/>
        <family val="3"/>
        <charset val="134"/>
      </rPr>
      <t>罗佳鸿</t>
    </r>
  </si>
  <si>
    <r>
      <rPr>
        <sz val="11"/>
        <color theme="1"/>
        <rFont val="宋体"/>
        <family val="3"/>
        <charset val="134"/>
      </rPr>
      <t>刘子阳</t>
    </r>
  </si>
  <si>
    <r>
      <rPr>
        <sz val="11"/>
        <color theme="1"/>
        <rFont val="宋体"/>
        <family val="3"/>
        <charset val="134"/>
      </rPr>
      <t>符森極</t>
    </r>
  </si>
  <si>
    <r>
      <rPr>
        <sz val="11"/>
        <color theme="1"/>
        <rFont val="宋体"/>
        <family val="3"/>
        <charset val="134"/>
      </rPr>
      <t>王嘉键</t>
    </r>
  </si>
  <si>
    <r>
      <rPr>
        <sz val="11"/>
        <color theme="1"/>
        <rFont val="宋体"/>
        <family val="3"/>
        <charset val="134"/>
      </rPr>
      <t>王雨柯</t>
    </r>
  </si>
  <si>
    <r>
      <rPr>
        <sz val="11"/>
        <color theme="1"/>
        <rFont val="宋体"/>
        <family val="3"/>
        <charset val="134"/>
      </rPr>
      <t>潘金鹏</t>
    </r>
  </si>
  <si>
    <r>
      <rPr>
        <sz val="11"/>
        <color theme="1"/>
        <rFont val="宋体"/>
        <family val="3"/>
        <charset val="134"/>
      </rPr>
      <t>王浩宇</t>
    </r>
  </si>
  <si>
    <r>
      <rPr>
        <sz val="11"/>
        <color theme="1"/>
        <rFont val="宋体"/>
        <family val="3"/>
        <charset val="134"/>
      </rPr>
      <t>张大威</t>
    </r>
  </si>
  <si>
    <r>
      <rPr>
        <sz val="11"/>
        <color theme="1"/>
        <rFont val="宋体"/>
        <family val="3"/>
        <charset val="134"/>
      </rPr>
      <t>谢德凯</t>
    </r>
  </si>
  <si>
    <r>
      <rPr>
        <sz val="11"/>
        <color theme="1"/>
        <rFont val="宋体"/>
        <family val="3"/>
        <charset val="134"/>
      </rPr>
      <t>曾海铃</t>
    </r>
  </si>
  <si>
    <r>
      <rPr>
        <sz val="11"/>
        <color theme="1"/>
        <rFont val="宋体"/>
        <family val="3"/>
        <charset val="134"/>
      </rPr>
      <t>张磊</t>
    </r>
  </si>
  <si>
    <r>
      <rPr>
        <sz val="11"/>
        <color theme="1"/>
        <rFont val="宋体"/>
        <family val="3"/>
        <charset val="134"/>
      </rPr>
      <t>李言</t>
    </r>
  </si>
  <si>
    <r>
      <rPr>
        <sz val="11"/>
        <color theme="1"/>
        <rFont val="宋体"/>
        <family val="3"/>
        <charset val="134"/>
      </rPr>
      <t>麦柏林</t>
    </r>
  </si>
  <si>
    <r>
      <rPr>
        <sz val="11"/>
        <color theme="1"/>
        <rFont val="宋体"/>
        <family val="3"/>
        <charset val="134"/>
      </rPr>
      <t>徐健铭</t>
    </r>
  </si>
  <si>
    <r>
      <rPr>
        <sz val="11"/>
        <color theme="1"/>
        <rFont val="宋体"/>
        <family val="3"/>
        <charset val="134"/>
      </rPr>
      <t>赵芷萱</t>
    </r>
  </si>
  <si>
    <r>
      <rPr>
        <sz val="11"/>
        <color theme="1"/>
        <rFont val="宋体"/>
        <family val="3"/>
        <charset val="134"/>
      </rPr>
      <t>陈宇霄</t>
    </r>
  </si>
  <si>
    <r>
      <rPr>
        <sz val="11"/>
        <color theme="1"/>
        <rFont val="宋体"/>
        <family val="3"/>
        <charset val="134"/>
      </rPr>
      <t>范凯旋</t>
    </r>
  </si>
  <si>
    <r>
      <rPr>
        <sz val="11"/>
        <color theme="1"/>
        <rFont val="宋体"/>
        <family val="3"/>
        <charset val="134"/>
      </rPr>
      <t>傅一鸣</t>
    </r>
  </si>
  <si>
    <r>
      <rPr>
        <sz val="11"/>
        <color theme="1"/>
        <rFont val="宋体"/>
        <family val="3"/>
        <charset val="134"/>
      </rPr>
      <t>刘志鹏</t>
    </r>
  </si>
  <si>
    <r>
      <rPr>
        <sz val="11"/>
        <color theme="1"/>
        <rFont val="宋体"/>
        <family val="3"/>
        <charset val="134"/>
      </rPr>
      <t>黄蕾</t>
    </r>
  </si>
  <si>
    <r>
      <rPr>
        <sz val="11"/>
        <color theme="1"/>
        <rFont val="宋体"/>
        <family val="3"/>
        <charset val="134"/>
      </rPr>
      <t>李伯骏</t>
    </r>
  </si>
  <si>
    <r>
      <rPr>
        <sz val="11"/>
        <color theme="1"/>
        <rFont val="宋体"/>
        <family val="3"/>
        <charset val="134"/>
      </rPr>
      <t>刘斌</t>
    </r>
  </si>
  <si>
    <r>
      <rPr>
        <sz val="11"/>
        <color theme="1"/>
        <rFont val="宋体"/>
        <family val="3"/>
        <charset val="134"/>
      </rPr>
      <t>杨钢</t>
    </r>
  </si>
  <si>
    <r>
      <rPr>
        <sz val="11"/>
        <color theme="1"/>
        <rFont val="宋体"/>
        <family val="3"/>
        <charset val="134"/>
      </rPr>
      <t>李伟民</t>
    </r>
  </si>
  <si>
    <r>
      <rPr>
        <sz val="11"/>
        <color theme="1"/>
        <rFont val="宋体"/>
        <family val="3"/>
        <charset val="134"/>
      </rPr>
      <t>吴姝玥</t>
    </r>
  </si>
  <si>
    <r>
      <rPr>
        <sz val="11"/>
        <color theme="1"/>
        <rFont val="宋体"/>
        <family val="3"/>
        <charset val="134"/>
      </rPr>
      <t>张建豪</t>
    </r>
  </si>
  <si>
    <r>
      <rPr>
        <sz val="11"/>
        <color theme="1"/>
        <rFont val="宋体"/>
        <family val="3"/>
        <charset val="134"/>
      </rPr>
      <t>黄嘉昊</t>
    </r>
  </si>
  <si>
    <r>
      <rPr>
        <sz val="11"/>
        <color theme="1"/>
        <rFont val="宋体"/>
        <family val="3"/>
        <charset val="134"/>
      </rPr>
      <t>贺晓宇</t>
    </r>
  </si>
  <si>
    <r>
      <rPr>
        <sz val="11"/>
        <color theme="1"/>
        <rFont val="宋体"/>
        <family val="3"/>
        <charset val="134"/>
      </rPr>
      <t>苏麒镔</t>
    </r>
  </si>
  <si>
    <r>
      <rPr>
        <sz val="11"/>
        <color theme="1"/>
        <rFont val="宋体"/>
        <family val="3"/>
        <charset val="134"/>
      </rPr>
      <t>王楠</t>
    </r>
  </si>
  <si>
    <r>
      <rPr>
        <sz val="11"/>
        <color theme="1"/>
        <rFont val="宋体"/>
        <family val="3"/>
        <charset val="134"/>
      </rPr>
      <t>陆雅宁</t>
    </r>
  </si>
  <si>
    <r>
      <rPr>
        <sz val="11"/>
        <color theme="1"/>
        <rFont val="宋体"/>
        <family val="3"/>
        <charset val="134"/>
      </rPr>
      <t>张亦杰</t>
    </r>
  </si>
  <si>
    <r>
      <rPr>
        <sz val="11"/>
        <color theme="1"/>
        <rFont val="宋体"/>
        <family val="3"/>
        <charset val="134"/>
      </rPr>
      <t>樊李淇</t>
    </r>
  </si>
  <si>
    <r>
      <rPr>
        <sz val="11"/>
        <color theme="1"/>
        <rFont val="宋体"/>
        <family val="3"/>
        <charset val="134"/>
      </rPr>
      <t>段子炫</t>
    </r>
  </si>
  <si>
    <r>
      <rPr>
        <sz val="11"/>
        <color theme="1"/>
        <rFont val="宋体"/>
        <family val="3"/>
        <charset val="134"/>
      </rPr>
      <t>李一恒</t>
    </r>
  </si>
  <si>
    <r>
      <rPr>
        <sz val="11"/>
        <color theme="1"/>
        <rFont val="宋体"/>
        <family val="3"/>
        <charset val="134"/>
      </rPr>
      <t>于月森</t>
    </r>
  </si>
  <si>
    <r>
      <rPr>
        <sz val="11"/>
        <color theme="1"/>
        <rFont val="宋体"/>
        <family val="3"/>
        <charset val="134"/>
      </rPr>
      <t>朱需</t>
    </r>
  </si>
  <si>
    <r>
      <rPr>
        <sz val="11"/>
        <color theme="1"/>
        <rFont val="宋体"/>
        <family val="3"/>
        <charset val="134"/>
      </rPr>
      <t>丘正坤</t>
    </r>
  </si>
  <si>
    <r>
      <rPr>
        <sz val="11"/>
        <color theme="1"/>
        <rFont val="宋体"/>
        <family val="3"/>
        <charset val="134"/>
      </rPr>
      <t>董泽宇</t>
    </r>
  </si>
  <si>
    <r>
      <rPr>
        <sz val="11"/>
        <color theme="1"/>
        <rFont val="宋体"/>
        <family val="3"/>
        <charset val="134"/>
      </rPr>
      <t>蒋之宇</t>
    </r>
  </si>
  <si>
    <r>
      <rPr>
        <sz val="11"/>
        <color theme="1"/>
        <rFont val="宋体"/>
        <family val="3"/>
        <charset val="134"/>
      </rPr>
      <t>刘子祥</t>
    </r>
  </si>
  <si>
    <r>
      <rPr>
        <sz val="11"/>
        <color theme="1"/>
        <rFont val="宋体"/>
        <family val="3"/>
        <charset val="134"/>
      </rPr>
      <t>罗鑫</t>
    </r>
  </si>
  <si>
    <r>
      <rPr>
        <sz val="11"/>
        <color theme="1"/>
        <rFont val="宋体"/>
        <family val="3"/>
        <charset val="134"/>
      </rPr>
      <t>蔡宇轩</t>
    </r>
  </si>
  <si>
    <r>
      <rPr>
        <sz val="11"/>
        <color theme="1"/>
        <rFont val="宋体"/>
        <family val="3"/>
        <charset val="134"/>
      </rPr>
      <t>农蕾</t>
    </r>
  </si>
  <si>
    <r>
      <rPr>
        <sz val="11"/>
        <color theme="1"/>
        <rFont val="宋体"/>
        <family val="3"/>
        <charset val="134"/>
      </rPr>
      <t>廖柱材</t>
    </r>
  </si>
  <si>
    <r>
      <rPr>
        <sz val="11"/>
        <color theme="1"/>
        <rFont val="宋体"/>
        <family val="3"/>
        <charset val="134"/>
      </rPr>
      <t>张钰坤</t>
    </r>
  </si>
  <si>
    <r>
      <rPr>
        <sz val="11"/>
        <color theme="1"/>
        <rFont val="宋体"/>
        <family val="3"/>
        <charset val="134"/>
      </rPr>
      <t>胡锦程</t>
    </r>
  </si>
  <si>
    <r>
      <rPr>
        <sz val="11"/>
        <color theme="1"/>
        <rFont val="宋体"/>
        <family val="3"/>
        <charset val="134"/>
      </rPr>
      <t>李惟超</t>
    </r>
  </si>
  <si>
    <r>
      <rPr>
        <sz val="11"/>
        <color theme="1"/>
        <rFont val="宋体"/>
        <family val="3"/>
        <charset val="134"/>
      </rPr>
      <t>徐杰钊</t>
    </r>
  </si>
  <si>
    <r>
      <rPr>
        <sz val="11"/>
        <color theme="1"/>
        <rFont val="宋体"/>
        <family val="3"/>
        <charset val="134"/>
      </rPr>
      <t>蔡智君</t>
    </r>
  </si>
  <si>
    <r>
      <rPr>
        <sz val="11"/>
        <color theme="1"/>
        <rFont val="宋体"/>
        <family val="3"/>
        <charset val="134"/>
      </rPr>
      <t>余泉卫</t>
    </r>
  </si>
  <si>
    <r>
      <rPr>
        <sz val="11"/>
        <color theme="1"/>
        <rFont val="宋体"/>
        <family val="3"/>
        <charset val="134"/>
      </rPr>
      <t>陈栩乔</t>
    </r>
  </si>
  <si>
    <r>
      <rPr>
        <sz val="11"/>
        <color theme="1"/>
        <rFont val="宋体"/>
        <family val="3"/>
        <charset val="134"/>
      </rPr>
      <t>常嘉晔</t>
    </r>
  </si>
  <si>
    <r>
      <rPr>
        <sz val="11"/>
        <color theme="1"/>
        <rFont val="宋体"/>
        <family val="3"/>
        <charset val="134"/>
      </rPr>
      <t>余京京</t>
    </r>
  </si>
  <si>
    <r>
      <rPr>
        <sz val="11"/>
        <color theme="1"/>
        <rFont val="宋体"/>
        <family val="3"/>
        <charset val="134"/>
      </rPr>
      <t>韦祖麒</t>
    </r>
  </si>
  <si>
    <r>
      <rPr>
        <sz val="11"/>
        <color theme="1"/>
        <rFont val="宋体"/>
        <family val="3"/>
        <charset val="134"/>
      </rPr>
      <t>黎雨涵</t>
    </r>
  </si>
  <si>
    <r>
      <rPr>
        <sz val="11"/>
        <color theme="1"/>
        <rFont val="宋体"/>
        <family val="3"/>
        <charset val="134"/>
      </rPr>
      <t>陈柯冰</t>
    </r>
  </si>
  <si>
    <r>
      <rPr>
        <sz val="11"/>
        <color theme="1"/>
        <rFont val="宋体"/>
        <family val="3"/>
        <charset val="134"/>
      </rPr>
      <t>何浩然</t>
    </r>
  </si>
  <si>
    <r>
      <rPr>
        <sz val="11"/>
        <color theme="1"/>
        <rFont val="宋体"/>
        <family val="3"/>
        <charset val="134"/>
      </rPr>
      <t>叶进宇</t>
    </r>
  </si>
  <si>
    <r>
      <rPr>
        <sz val="11"/>
        <color theme="1"/>
        <rFont val="宋体"/>
        <family val="3"/>
        <charset val="134"/>
      </rPr>
      <t>周永恒</t>
    </r>
  </si>
  <si>
    <r>
      <rPr>
        <sz val="11"/>
        <color theme="1"/>
        <rFont val="宋体"/>
        <family val="3"/>
        <charset val="134"/>
      </rPr>
      <t>陆志政</t>
    </r>
  </si>
  <si>
    <r>
      <rPr>
        <sz val="11"/>
        <color theme="1"/>
        <rFont val="宋体"/>
        <family val="3"/>
        <charset val="134"/>
      </rPr>
      <t>乌广平</t>
    </r>
  </si>
  <si>
    <r>
      <rPr>
        <sz val="11"/>
        <color theme="1"/>
        <rFont val="宋体"/>
        <family val="3"/>
        <charset val="134"/>
      </rPr>
      <t>聂博钦</t>
    </r>
  </si>
  <si>
    <r>
      <rPr>
        <sz val="11"/>
        <color theme="1"/>
        <rFont val="宋体"/>
        <family val="3"/>
        <charset val="134"/>
      </rPr>
      <t>张昊栋</t>
    </r>
  </si>
  <si>
    <r>
      <rPr>
        <sz val="11"/>
        <color theme="1"/>
        <rFont val="宋体"/>
        <family val="3"/>
        <charset val="134"/>
      </rPr>
      <t>王凯琦</t>
    </r>
  </si>
  <si>
    <r>
      <rPr>
        <sz val="11"/>
        <color theme="1"/>
        <rFont val="宋体"/>
        <family val="3"/>
        <charset val="134"/>
      </rPr>
      <t>谭活源</t>
    </r>
  </si>
  <si>
    <r>
      <rPr>
        <sz val="11"/>
        <color theme="1"/>
        <rFont val="宋体"/>
        <family val="3"/>
        <charset val="134"/>
      </rPr>
      <t>包彬宏</t>
    </r>
  </si>
  <si>
    <r>
      <rPr>
        <sz val="11"/>
        <color theme="1"/>
        <rFont val="宋体"/>
        <family val="3"/>
        <charset val="134"/>
      </rPr>
      <t>王子睿</t>
    </r>
  </si>
  <si>
    <r>
      <rPr>
        <sz val="11"/>
        <color theme="1"/>
        <rFont val="宋体"/>
        <family val="3"/>
        <charset val="134"/>
      </rPr>
      <t>胡松浩</t>
    </r>
  </si>
  <si>
    <r>
      <rPr>
        <sz val="11"/>
        <color theme="1"/>
        <rFont val="宋体"/>
        <family val="3"/>
        <charset val="134"/>
      </rPr>
      <t>谢辰</t>
    </r>
  </si>
  <si>
    <r>
      <rPr>
        <sz val="11"/>
        <color theme="1"/>
        <rFont val="宋体"/>
        <family val="3"/>
        <charset val="134"/>
      </rPr>
      <t>林莹钊</t>
    </r>
  </si>
  <si>
    <r>
      <rPr>
        <sz val="11"/>
        <color theme="1"/>
        <rFont val="宋体"/>
        <family val="3"/>
        <charset val="134"/>
      </rPr>
      <t>汪序亮</t>
    </r>
  </si>
  <si>
    <t>1804600307</t>
  </si>
  <si>
    <r>
      <rPr>
        <sz val="11"/>
        <rFont val="宋体"/>
        <family val="3"/>
        <charset val="134"/>
      </rPr>
      <t>肖廷桢</t>
    </r>
  </si>
  <si>
    <t>1902010822</t>
  </si>
  <si>
    <r>
      <rPr>
        <sz val="11"/>
        <rFont val="宋体"/>
        <family val="3"/>
        <charset val="134"/>
      </rPr>
      <t>熊银松</t>
    </r>
  </si>
  <si>
    <t>2002010102</t>
  </si>
  <si>
    <r>
      <rPr>
        <sz val="11"/>
        <rFont val="宋体"/>
        <family val="3"/>
        <charset val="134"/>
      </rPr>
      <t>谭金务</t>
    </r>
  </si>
  <si>
    <r>
      <rPr>
        <sz val="6"/>
        <rFont val="宋体"/>
        <family val="3"/>
        <charset val="134"/>
      </rPr>
      <t>苏比伊努尔</t>
    </r>
    <r>
      <rPr>
        <sz val="6"/>
        <rFont val="Times New Roman"/>
        <family val="1"/>
      </rPr>
      <t>·</t>
    </r>
    <r>
      <rPr>
        <sz val="6"/>
        <rFont val="宋体"/>
        <family val="3"/>
        <charset val="134"/>
      </rPr>
      <t>麦麦提明</t>
    </r>
  </si>
  <si>
    <r>
      <rPr>
        <sz val="6"/>
        <rFont val="宋体"/>
        <family val="3"/>
        <charset val="134"/>
      </rPr>
      <t>阿不都卡迪尔</t>
    </r>
    <r>
      <rPr>
        <sz val="6"/>
        <rFont val="Times New Roman"/>
        <family val="1"/>
      </rPr>
      <t>·</t>
    </r>
    <r>
      <rPr>
        <sz val="6"/>
        <rFont val="宋体"/>
        <family val="3"/>
        <charset val="134"/>
      </rPr>
      <t>艾尔肯</t>
    </r>
  </si>
  <si>
    <r>
      <rPr>
        <sz val="8"/>
        <color theme="1"/>
        <rFont val="宋体"/>
        <family val="3"/>
        <charset val="134"/>
      </rPr>
      <t>欧阳晓迪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</si>
</sst>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0_);[Red]\(0\)"/>
    <numFmt numFmtId="178" formatCode="0.00_);[Red]\(0.00\)"/>
    <numFmt numFmtId="179" formatCode="0.000000"/>
    <numFmt numFmtId="180" formatCode="0_ "/>
    <numFmt numFmtId="181" formatCode="0.000"/>
    <numFmt numFmtId="182" formatCode="0.0%"/>
    <numFmt numFmtId="183" formatCode="0.0_);[Red]\(0.0\)"/>
    <numFmt numFmtId="184" formatCode="0.000000000000000_ "/>
    <numFmt numFmtId="185" formatCode="0.0000_ "/>
  </numFmts>
  <fonts count="4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3F3F3F"/>
      <name val="Calibri"/>
      <family val="2"/>
      <charset val="161"/>
    </font>
    <font>
      <b/>
      <sz val="11"/>
      <color rgb="FF3F3F3F"/>
      <name val="宋体"/>
      <family val="2"/>
      <charset val="161"/>
      <scheme val="minor"/>
    </font>
    <font>
      <sz val="11"/>
      <color theme="1"/>
      <name val="宋体"/>
      <family val="2"/>
      <charset val="134"/>
    </font>
    <font>
      <sz val="11"/>
      <color theme="1"/>
      <name val="Calibri"/>
      <family val="2"/>
      <charset val="161"/>
    </font>
    <font>
      <sz val="11"/>
      <color theme="1"/>
      <name val="Calibri"/>
      <family val="2"/>
    </font>
    <font>
      <sz val="11"/>
      <color theme="1"/>
      <name val="宋体"/>
      <family val="2"/>
      <charset val="161"/>
      <scheme val="minor"/>
    </font>
    <font>
      <sz val="11"/>
      <color rgb="FF006100"/>
      <name val="Calibri"/>
      <family val="2"/>
      <charset val="161"/>
    </font>
    <font>
      <sz val="11"/>
      <color rgb="FF006100"/>
      <name val="宋体"/>
      <family val="2"/>
      <charset val="161"/>
      <scheme val="minor"/>
    </font>
    <font>
      <sz val="11"/>
      <color rgb="FF006100"/>
      <name val="Calibri"/>
      <family val="2"/>
    </font>
    <font>
      <sz val="11"/>
      <color rgb="FF006100"/>
      <name val="宋体"/>
      <family val="2"/>
      <charset val="134"/>
    </font>
    <font>
      <b/>
      <sz val="9"/>
      <name val="ˎ̥"/>
      <family val="2"/>
    </font>
    <font>
      <sz val="9"/>
      <name val="ˎ̥"/>
      <family val="2"/>
    </font>
    <font>
      <b/>
      <sz val="9"/>
      <name val="Calibri"/>
      <family val="2"/>
      <charset val="161"/>
    </font>
    <font>
      <b/>
      <sz val="9"/>
      <name val="Calibri"/>
      <family val="2"/>
    </font>
    <font>
      <sz val="11"/>
      <color indexed="8"/>
      <name val="宋体"/>
      <family val="2"/>
      <scheme val="minor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1"/>
      <name val="宋体"/>
      <family val="3"/>
      <charset val="134"/>
    </font>
    <font>
      <sz val="11"/>
      <name val="宋体"/>
      <family val="2"/>
      <scheme val="minor"/>
    </font>
    <font>
      <sz val="11"/>
      <name val="Times New Roman"/>
      <family val="1"/>
    </font>
    <font>
      <sz val="11"/>
      <name val="宋体"/>
      <family val="2"/>
      <charset val="134"/>
    </font>
    <font>
      <b/>
      <sz val="11"/>
      <color theme="1"/>
      <name val="Calibri"/>
      <family val="3"/>
      <charset val="16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6"/>
      <name val="Times New Roman"/>
      <family val="1"/>
    </font>
    <font>
      <sz val="6"/>
      <name val="宋体"/>
      <family val="3"/>
      <charset val="134"/>
    </font>
    <font>
      <sz val="8"/>
      <color theme="1"/>
      <name val="Times New Roman"/>
      <family val="1"/>
    </font>
    <font>
      <sz val="8"/>
      <color theme="1"/>
      <name val="宋体"/>
      <family val="3"/>
      <charset val="134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1">
      <left/>
      <right/>
      <top/>
      <bottom/>
      <diagonal style="thin">
        <color auto="1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thin">
        <color rgb="FF3F3F3F"/>
      </diagonal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2" borderId="1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2" fillId="0" borderId="0" xfId="0" applyFont="1"/>
    <xf numFmtId="176" fontId="0" fillId="0" borderId="0" xfId="0" applyNumberFormat="1"/>
    <xf numFmtId="0" fontId="3" fillId="2" borderId="1" xfId="1" applyAlignment="1"/>
    <xf numFmtId="176" fontId="3" fillId="2" borderId="1" xfId="1" applyNumberFormat="1" applyAlignment="1"/>
    <xf numFmtId="0" fontId="4" fillId="3" borderId="2" xfId="2" applyAlignment="1"/>
    <xf numFmtId="176" fontId="4" fillId="3" borderId="2" xfId="2" applyNumberFormat="1" applyAlignment="1"/>
    <xf numFmtId="0" fontId="5" fillId="4" borderId="0" xfId="3" applyAlignment="1"/>
    <xf numFmtId="0" fontId="0" fillId="0" borderId="0" xfId="0" applyFill="1" applyBorder="1" applyAlignment="1"/>
    <xf numFmtId="58" fontId="3" fillId="2" borderId="1" xfId="1" applyNumberFormat="1" applyAlignment="1"/>
    <xf numFmtId="0" fontId="6" fillId="5" borderId="0" xfId="4" applyAlignment="1"/>
    <xf numFmtId="0" fontId="0" fillId="0" borderId="0" xfId="0" applyAlignment="1">
      <alignment wrapText="1"/>
    </xf>
    <xf numFmtId="0" fontId="0" fillId="0" borderId="0" xfId="0" applyNumberFormat="1"/>
    <xf numFmtId="0" fontId="0" fillId="0" borderId="3" xfId="0" applyBorder="1"/>
    <xf numFmtId="0" fontId="8" fillId="7" borderId="0" xfId="6" applyAlignment="1"/>
    <xf numFmtId="0" fontId="10" fillId="6" borderId="0" xfId="5" applyFont="1" applyAlignment="1"/>
    <xf numFmtId="0" fontId="12" fillId="0" borderId="0" xfId="0" applyFont="1"/>
    <xf numFmtId="0" fontId="11" fillId="2" borderId="4" xfId="7" applyAlignment="1"/>
    <xf numFmtId="0" fontId="11" fillId="2" borderId="4" xfId="7" applyAlignment="1">
      <alignment horizontal="right"/>
    </xf>
    <xf numFmtId="0" fontId="3" fillId="2" borderId="1" xfId="1" applyAlignment="1"/>
    <xf numFmtId="0" fontId="6" fillId="5" borderId="0" xfId="4" applyAlignment="1"/>
    <xf numFmtId="0" fontId="11" fillId="2" borderId="4" xfId="7" applyAlignment="1"/>
    <xf numFmtId="177" fontId="0" fillId="0" borderId="0" xfId="0" applyNumberFormat="1"/>
    <xf numFmtId="0" fontId="15" fillId="2" borderId="4" xfId="7" applyFont="1" applyAlignment="1"/>
    <xf numFmtId="0" fontId="3" fillId="2" borderId="1" xfId="1" applyAlignment="1"/>
    <xf numFmtId="176" fontId="10" fillId="6" borderId="0" xfId="5" applyNumberFormat="1" applyFont="1" applyAlignment="1"/>
    <xf numFmtId="178" fontId="0" fillId="0" borderId="0" xfId="0" applyNumberFormat="1"/>
    <xf numFmtId="0" fontId="9" fillId="6" borderId="0" xfId="5" applyFont="1" applyAlignment="1">
      <alignment horizontal="center"/>
    </xf>
    <xf numFmtId="0" fontId="19" fillId="0" borderId="0" xfId="0" applyFont="1"/>
    <xf numFmtId="0" fontId="9" fillId="6" borderId="0" xfId="5" applyFont="1" applyAlignment="1">
      <alignment horizontal="left"/>
    </xf>
    <xf numFmtId="0" fontId="25" fillId="8" borderId="5" xfId="0" applyFont="1" applyFill="1" applyBorder="1" applyAlignment="1">
      <alignment horizontal="center" vertical="top" wrapText="1"/>
    </xf>
    <xf numFmtId="0" fontId="25" fillId="8" borderId="5" xfId="0" applyFont="1" applyFill="1" applyBorder="1" applyAlignment="1">
      <alignment vertical="top" wrapText="1"/>
    </xf>
    <xf numFmtId="179" fontId="25" fillId="8" borderId="5" xfId="0" applyNumberFormat="1" applyFont="1" applyFill="1" applyBorder="1" applyAlignment="1">
      <alignment vertical="top" wrapText="1"/>
    </xf>
    <xf numFmtId="0" fontId="25" fillId="8" borderId="5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top" wrapText="1"/>
    </xf>
    <xf numFmtId="0" fontId="17" fillId="0" borderId="0" xfId="0" applyFont="1"/>
    <xf numFmtId="0" fontId="11" fillId="2" borderId="4" xfId="7" applyAlignment="1"/>
    <xf numFmtId="0" fontId="0" fillId="0" borderId="0" xfId="0" applyAlignment="1"/>
    <xf numFmtId="181" fontId="0" fillId="0" borderId="0" xfId="0" applyNumberFormat="1"/>
    <xf numFmtId="181" fontId="11" fillId="2" borderId="4" xfId="7" applyNumberFormat="1" applyAlignment="1"/>
    <xf numFmtId="181" fontId="11" fillId="2" borderId="6" xfId="7" applyNumberFormat="1" applyBorder="1" applyAlignment="1"/>
    <xf numFmtId="0" fontId="11" fillId="2" borderId="6" xfId="7" applyBorder="1" applyAlignment="1"/>
    <xf numFmtId="0" fontId="6" fillId="5" borderId="5" xfId="4" applyBorder="1" applyAlignment="1"/>
    <xf numFmtId="1" fontId="6" fillId="5" borderId="5" xfId="4" applyNumberFormat="1" applyBorder="1" applyAlignment="1"/>
    <xf numFmtId="181" fontId="6" fillId="5" borderId="5" xfId="4" applyNumberFormat="1" applyBorder="1" applyAlignment="1"/>
    <xf numFmtId="182" fontId="6" fillId="5" borderId="0" xfId="9" applyNumberFormat="1" applyFont="1" applyFill="1" applyAlignment="1"/>
    <xf numFmtId="0" fontId="30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17" fontId="30" fillId="0" borderId="5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182" fontId="31" fillId="0" borderId="5" xfId="0" applyNumberFormat="1" applyFont="1" applyBorder="1" applyAlignment="1">
      <alignment horizontal="center" vertical="center"/>
    </xf>
    <xf numFmtId="181" fontId="30" fillId="0" borderId="5" xfId="0" applyNumberFormat="1" applyFont="1" applyBorder="1" applyAlignment="1">
      <alignment horizontal="center" vertical="center"/>
    </xf>
    <xf numFmtId="181" fontId="30" fillId="0" borderId="5" xfId="0" applyNumberFormat="1" applyFont="1" applyBorder="1" applyAlignment="1">
      <alignment horizontal="center" vertical="center" wrapText="1"/>
    </xf>
    <xf numFmtId="177" fontId="32" fillId="0" borderId="5" xfId="0" applyNumberFormat="1" applyFont="1" applyBorder="1" applyAlignment="1">
      <alignment horizontal="left" vertical="center" wrapText="1"/>
    </xf>
    <xf numFmtId="0" fontId="33" fillId="0" borderId="5" xfId="0" applyFont="1" applyBorder="1"/>
    <xf numFmtId="180" fontId="33" fillId="0" borderId="5" xfId="0" applyNumberFormat="1" applyFont="1" applyBorder="1"/>
    <xf numFmtId="0" fontId="33" fillId="9" borderId="5" xfId="0" applyFont="1" applyFill="1" applyBorder="1"/>
    <xf numFmtId="177" fontId="33" fillId="9" borderId="5" xfId="0" applyNumberFormat="1" applyFont="1" applyFill="1" applyBorder="1"/>
    <xf numFmtId="0" fontId="35" fillId="10" borderId="5" xfId="2" applyFont="1" applyFill="1" applyBorder="1" applyAlignment="1"/>
    <xf numFmtId="1" fontId="34" fillId="11" borderId="5" xfId="0" applyNumberFormat="1" applyFont="1" applyFill="1" applyBorder="1" applyProtection="1"/>
    <xf numFmtId="0" fontId="30" fillId="0" borderId="7" xfId="0" applyFont="1" applyBorder="1" applyAlignment="1">
      <alignment horizontal="left" vertical="center"/>
    </xf>
    <xf numFmtId="0" fontId="30" fillId="0" borderId="7" xfId="0" applyFont="1" applyBorder="1" applyAlignment="1">
      <alignment horizontal="center" vertical="center"/>
    </xf>
    <xf numFmtId="181" fontId="30" fillId="0" borderId="7" xfId="0" applyNumberFormat="1" applyFont="1" applyBorder="1" applyAlignment="1">
      <alignment horizontal="center" vertical="center"/>
    </xf>
    <xf numFmtId="0" fontId="11" fillId="2" borderId="4" xfId="7" applyAlignment="1"/>
    <xf numFmtId="0" fontId="11" fillId="2" borderId="4" xfId="7" applyAlignment="1">
      <alignment horizontal="right"/>
    </xf>
    <xf numFmtId="0" fontId="0" fillId="0" borderId="0" xfId="0" applyAlignment="1">
      <alignment horizontal="center"/>
    </xf>
    <xf numFmtId="0" fontId="11" fillId="2" borderId="4" xfId="7" applyAlignment="1"/>
    <xf numFmtId="0" fontId="11" fillId="2" borderId="4" xfId="7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4" fillId="3" borderId="0" xfId="2" applyNumberFormat="1" applyBorder="1" applyAlignment="1"/>
    <xf numFmtId="183" fontId="0" fillId="0" borderId="0" xfId="0" applyNumberFormat="1"/>
    <xf numFmtId="176" fontId="4" fillId="3" borderId="11" xfId="2" applyNumberFormat="1" applyBorder="1" applyAlignment="1"/>
    <xf numFmtId="0" fontId="0" fillId="0" borderId="11" xfId="0" applyBorder="1"/>
    <xf numFmtId="180" fontId="4" fillId="3" borderId="2" xfId="2" applyNumberFormat="1" applyAlignment="1"/>
    <xf numFmtId="0" fontId="11" fillId="2" borderId="9" xfId="7" applyBorder="1" applyAlignment="1"/>
    <xf numFmtId="0" fontId="0" fillId="0" borderId="0" xfId="0" applyAlignment="1">
      <alignment horizontal="right"/>
    </xf>
    <xf numFmtId="181" fontId="11" fillId="2" borderId="12" xfId="7" applyNumberFormat="1" applyBorder="1" applyAlignment="1"/>
    <xf numFmtId="184" fontId="0" fillId="0" borderId="0" xfId="0" applyNumberFormat="1"/>
    <xf numFmtId="0" fontId="0" fillId="0" borderId="14" xfId="0" applyBorder="1"/>
    <xf numFmtId="0" fontId="0" fillId="0" borderId="13" xfId="0" applyBorder="1"/>
    <xf numFmtId="0" fontId="11" fillId="2" borderId="4" xfId="7" applyAlignment="1">
      <alignment horizontal="left" vertical="center"/>
    </xf>
    <xf numFmtId="185" fontId="11" fillId="2" borderId="4" xfId="7" applyNumberFormat="1" applyAlignment="1"/>
    <xf numFmtId="185" fontId="11" fillId="2" borderId="4" xfId="7" applyNumberFormat="1" applyAlignment="1">
      <alignment horizontal="left" vertical="center"/>
    </xf>
    <xf numFmtId="185" fontId="11" fillId="2" borderId="4" xfId="7" applyNumberFormat="1" applyAlignment="1">
      <alignment horizontal="right" vertical="center"/>
    </xf>
    <xf numFmtId="185" fontId="11" fillId="2" borderId="4" xfId="7" applyNumberFormat="1" applyAlignment="1">
      <alignment horizontal="left"/>
    </xf>
    <xf numFmtId="0" fontId="8" fillId="12" borderId="0" xfId="6" applyFill="1" applyAlignment="1"/>
    <xf numFmtId="176" fontId="11" fillId="12" borderId="4" xfId="7" applyNumberFormat="1" applyFill="1" applyAlignment="1"/>
    <xf numFmtId="0" fontId="11" fillId="12" borderId="4" xfId="7" applyFill="1" applyAlignment="1"/>
    <xf numFmtId="176" fontId="11" fillId="12" borderId="4" xfId="7" applyNumberFormat="1" applyFill="1" applyAlignment="1">
      <alignment horizontal="center" vertical="center"/>
    </xf>
    <xf numFmtId="0" fontId="11" fillId="12" borderId="4" xfId="7" applyFill="1" applyAlignment="1">
      <alignment horizontal="center"/>
    </xf>
    <xf numFmtId="0" fontId="0" fillId="0" borderId="15" xfId="0" applyBorder="1"/>
    <xf numFmtId="176" fontId="4" fillId="3" borderId="15" xfId="2" applyNumberFormat="1" applyBorder="1" applyAlignment="1"/>
    <xf numFmtId="0" fontId="33" fillId="9" borderId="16" xfId="0" applyFont="1" applyFill="1" applyBorder="1"/>
    <xf numFmtId="0" fontId="33" fillId="0" borderId="16" xfId="0" applyFont="1" applyBorder="1"/>
    <xf numFmtId="0" fontId="0" fillId="13" borderId="2" xfId="0" applyFill="1" applyBorder="1"/>
    <xf numFmtId="176" fontId="0" fillId="13" borderId="2" xfId="0" applyNumberFormat="1" applyFill="1" applyBorder="1"/>
    <xf numFmtId="0" fontId="34" fillId="14" borderId="5" xfId="0" applyFont="1" applyFill="1" applyBorder="1" applyAlignment="1" applyProtection="1">
      <alignment horizontal="center" vertical="center" wrapText="1"/>
      <protection locked="0"/>
    </xf>
    <xf numFmtId="0" fontId="37" fillId="14" borderId="5" xfId="0" applyFont="1" applyFill="1" applyBorder="1" applyAlignment="1" applyProtection="1">
      <alignment horizontal="center" vertical="center" wrapText="1"/>
      <protection locked="0"/>
    </xf>
    <xf numFmtId="49" fontId="34" fillId="14" borderId="5" xfId="0" applyNumberFormat="1" applyFont="1" applyFill="1" applyBorder="1" applyAlignment="1" applyProtection="1">
      <alignment horizontal="center" vertical="center"/>
      <protection locked="0"/>
    </xf>
    <xf numFmtId="49" fontId="37" fillId="14" borderId="5" xfId="0" applyNumberFormat="1" applyFont="1" applyFill="1" applyBorder="1" applyAlignment="1" applyProtection="1">
      <alignment horizontal="center" vertical="center"/>
      <protection locked="0"/>
    </xf>
    <xf numFmtId="0" fontId="37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39" fillId="14" borderId="5" xfId="0" applyFont="1" applyFill="1" applyBorder="1" applyAlignment="1" applyProtection="1">
      <alignment horizontal="center" vertical="center" wrapText="1"/>
      <protection locked="0"/>
    </xf>
    <xf numFmtId="0" fontId="41" fillId="14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5" borderId="0" xfId="4" applyAlignment="1">
      <alignment horizontal="center"/>
    </xf>
    <xf numFmtId="0" fontId="3" fillId="2" borderId="1" xfId="1" applyAlignment="1">
      <alignment horizontal="center"/>
    </xf>
    <xf numFmtId="0" fontId="3" fillId="2" borderId="1" xfId="1" applyAlignment="1"/>
    <xf numFmtId="0" fontId="11" fillId="2" borderId="4" xfId="7" applyAlignment="1">
      <alignment horizontal="center"/>
    </xf>
    <xf numFmtId="0" fontId="11" fillId="2" borderId="8" xfId="7" applyBorder="1" applyAlignment="1">
      <alignment horizontal="center" vertical="center" wrapText="1"/>
    </xf>
    <xf numFmtId="0" fontId="11" fillId="2" borderId="9" xfId="7" applyBorder="1" applyAlignment="1">
      <alignment horizontal="center" vertical="center" wrapText="1"/>
    </xf>
    <xf numFmtId="0" fontId="11" fillId="2" borderId="10" xfId="7" applyBorder="1" applyAlignment="1">
      <alignment horizontal="center" vertical="center" wrapText="1"/>
    </xf>
    <xf numFmtId="0" fontId="11" fillId="2" borderId="4" xfId="7" applyAlignment="1">
      <alignment vertical="center" wrapText="1"/>
    </xf>
    <xf numFmtId="0" fontId="11" fillId="2" borderId="4" xfId="7" applyAlignment="1"/>
    <xf numFmtId="0" fontId="0" fillId="0" borderId="5" xfId="0" applyBorder="1" applyAlignment="1">
      <alignment horizontal="center" vertical="center"/>
    </xf>
    <xf numFmtId="0" fontId="11" fillId="2" borderId="4" xfId="7" applyAlignment="1">
      <alignment horizontal="center" vertical="center" wrapText="1"/>
    </xf>
    <xf numFmtId="0" fontId="11" fillId="2" borderId="4" xfId="7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21" fillId="5" borderId="5" xfId="4" applyFont="1" applyBorder="1" applyAlignment="1">
      <alignment horizontal="center"/>
    </xf>
    <xf numFmtId="0" fontId="6" fillId="5" borderId="5" xfId="4" applyBorder="1" applyAlignment="1">
      <alignment horizontal="center"/>
    </xf>
    <xf numFmtId="0" fontId="6" fillId="5" borderId="5" xfId="4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</cellXfs>
  <cellStyles count="10">
    <cellStyle name="百分比" xfId="9" builtinId="5"/>
    <cellStyle name="差" xfId="6" builtinId="27"/>
    <cellStyle name="常规" xfId="0" builtinId="0"/>
    <cellStyle name="常规 3" xfId="8"/>
    <cellStyle name="好" xfId="4" builtinId="26"/>
    <cellStyle name="计算" xfId="1" builtinId="22"/>
    <cellStyle name="检查单元格" xfId="2" builtinId="23"/>
    <cellStyle name="强调文字颜色 4" xfId="3" builtinId="41"/>
    <cellStyle name="适中" xfId="5" builtinId="28"/>
    <cellStyle name="输出" xfId="7" builtinId="21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chartUserShapes" Target="../drawings/drawing6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箱线图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TSM_S!$C$3</c:f>
              <c:strCache>
                <c:ptCount val="1"/>
                <c:pt idx="0">
                  <c:v>折算第一四分位数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TSM_S!$D$2:$N$2</c:f>
              <c:strCache>
                <c:ptCount val="11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O7</c:v>
                </c:pt>
                <c:pt idx="7">
                  <c:v>O8</c:v>
                </c:pt>
                <c:pt idx="8">
                  <c:v>卷面实得总分</c:v>
                </c:pt>
                <c:pt idx="9">
                  <c:v>平时成绩</c:v>
                </c:pt>
                <c:pt idx="10">
                  <c:v>总评成绩</c:v>
                </c:pt>
              </c:strCache>
            </c:strRef>
          </c:cat>
          <c:val>
            <c:numRef>
              <c:f>TSM_S!$D$3:$N$3</c:f>
              <c:numCache>
                <c:formatCode>0.00_ </c:formatCode>
                <c:ptCount val="11"/>
                <c:pt idx="0">
                  <c:v>75</c:v>
                </c:pt>
                <c:pt idx="1">
                  <c:v>47.826086956521742</c:v>
                </c:pt>
                <c:pt idx="2">
                  <c:v>48.571428571428569</c:v>
                </c:pt>
                <c:pt idx="3">
                  <c:v>53.571428571428569</c:v>
                </c:pt>
                <c:pt idx="4">
                  <c:v>75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59</c:v>
                </c:pt>
                <c:pt idx="9">
                  <c:v>76</c:v>
                </c:pt>
                <c:pt idx="10">
                  <c:v>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17-4F04-AE40-7141A2B848AB}"/>
            </c:ext>
          </c:extLst>
        </c:ser>
        <c:ser>
          <c:idx val="1"/>
          <c:order val="1"/>
          <c:tx>
            <c:strRef>
              <c:f>TSM_S!$C$4</c:f>
              <c:strCache>
                <c:ptCount val="1"/>
                <c:pt idx="0">
                  <c:v>折算最低分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</c:marker>
          <c:cat>
            <c:strRef>
              <c:f>TSM_S!$D$2:$N$2</c:f>
              <c:strCache>
                <c:ptCount val="11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O7</c:v>
                </c:pt>
                <c:pt idx="7">
                  <c:v>O8</c:v>
                </c:pt>
                <c:pt idx="8">
                  <c:v>卷面实得总分</c:v>
                </c:pt>
                <c:pt idx="9">
                  <c:v>平时成绩</c:v>
                </c:pt>
                <c:pt idx="10">
                  <c:v>总评成绩</c:v>
                </c:pt>
              </c:strCache>
            </c:strRef>
          </c:cat>
          <c:val>
            <c:numRef>
              <c:f>TSM_S!$D$4:$N$4</c:f>
              <c:numCache>
                <c:formatCode>0.00_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17-4F04-AE40-7141A2B848AB}"/>
            </c:ext>
          </c:extLst>
        </c:ser>
        <c:ser>
          <c:idx val="4"/>
          <c:order val="3"/>
          <c:tx>
            <c:strRef>
              <c:f>TSM_S!$C$6</c:f>
              <c:strCache>
                <c:ptCount val="1"/>
                <c:pt idx="0">
                  <c:v>折算最高分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</c:marker>
          <c:cat>
            <c:strRef>
              <c:f>TSM_S!$D$2:$N$2</c:f>
              <c:strCache>
                <c:ptCount val="11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O7</c:v>
                </c:pt>
                <c:pt idx="7">
                  <c:v>O8</c:v>
                </c:pt>
                <c:pt idx="8">
                  <c:v>卷面实得总分</c:v>
                </c:pt>
                <c:pt idx="9">
                  <c:v>平时成绩</c:v>
                </c:pt>
                <c:pt idx="10">
                  <c:v>总评成绩</c:v>
                </c:pt>
              </c:strCache>
            </c:strRef>
          </c:cat>
          <c:val>
            <c:numRef>
              <c:f>TSM_S!$D$6:$N$6</c:f>
              <c:numCache>
                <c:formatCode>0.00_ 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98</c:v>
                </c:pt>
                <c:pt idx="9">
                  <c:v>98</c:v>
                </c:pt>
                <c:pt idx="10">
                  <c:v>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17-4F04-AE40-7141A2B848AB}"/>
            </c:ext>
          </c:extLst>
        </c:ser>
        <c:ser>
          <c:idx val="2"/>
          <c:order val="4"/>
          <c:tx>
            <c:strRef>
              <c:f>TSM_S!$C$7</c:f>
              <c:strCache>
                <c:ptCount val="1"/>
                <c:pt idx="0">
                  <c:v>折算第三四分位数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TSM_S!$D$2:$N$2</c:f>
              <c:strCache>
                <c:ptCount val="11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O7</c:v>
                </c:pt>
                <c:pt idx="7">
                  <c:v>O8</c:v>
                </c:pt>
                <c:pt idx="8">
                  <c:v>卷面实得总分</c:v>
                </c:pt>
                <c:pt idx="9">
                  <c:v>平时成绩</c:v>
                </c:pt>
                <c:pt idx="10">
                  <c:v>总评成绩</c:v>
                </c:pt>
              </c:strCache>
            </c:strRef>
          </c:cat>
          <c:val>
            <c:numRef>
              <c:f>TSM_S!$D$7:$N$7</c:f>
              <c:numCache>
                <c:formatCode>0.00_ </c:formatCode>
                <c:ptCount val="11"/>
                <c:pt idx="0">
                  <c:v>87.5</c:v>
                </c:pt>
                <c:pt idx="1">
                  <c:v>95.652173913043484</c:v>
                </c:pt>
                <c:pt idx="2">
                  <c:v>74.285714285714292</c:v>
                </c:pt>
                <c:pt idx="3">
                  <c:v>89.285714285714292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81</c:v>
                </c:pt>
                <c:pt idx="9">
                  <c:v>87.75</c:v>
                </c:pt>
                <c:pt idx="10">
                  <c:v>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17-4F04-AE40-7141A2B8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91136384"/>
        <c:axId val="91138304"/>
      </c:stockChart>
      <c:stockChart>
        <c:ser>
          <c:idx val="3"/>
          <c:order val="2"/>
          <c:tx>
            <c:strRef>
              <c:f>TSM_S!$C$5</c:f>
              <c:strCache>
                <c:ptCount val="1"/>
                <c:pt idx="0">
                  <c:v>折算中位数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>
                  <a:lumMod val="75000"/>
                </a:schemeClr>
              </a:solidFill>
              <a:ln w="25400"/>
            </c:spPr>
          </c:marker>
          <c:cat>
            <c:strRef>
              <c:f>TSM_S!$D$2:$N$2</c:f>
              <c:strCache>
                <c:ptCount val="11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O7</c:v>
                </c:pt>
                <c:pt idx="7">
                  <c:v>O8</c:v>
                </c:pt>
                <c:pt idx="8">
                  <c:v>卷面实得总分</c:v>
                </c:pt>
                <c:pt idx="9">
                  <c:v>平时成绩</c:v>
                </c:pt>
                <c:pt idx="10">
                  <c:v>总评成绩</c:v>
                </c:pt>
              </c:strCache>
            </c:strRef>
          </c:cat>
          <c:val>
            <c:numRef>
              <c:f>TSM_S!$D$5:$N$5</c:f>
              <c:numCache>
                <c:formatCode>0.00_ </c:formatCode>
                <c:ptCount val="11"/>
                <c:pt idx="0">
                  <c:v>87.5</c:v>
                </c:pt>
                <c:pt idx="1">
                  <c:v>82.608695652173907</c:v>
                </c:pt>
                <c:pt idx="2">
                  <c:v>60</c:v>
                </c:pt>
                <c:pt idx="3">
                  <c:v>71.428571428571431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82</c:v>
                </c:pt>
                <c:pt idx="10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17-4F04-AE40-7141A2B8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36384"/>
        <c:axId val="91138304"/>
      </c:stockChart>
      <c:catAx>
        <c:axId val="91136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1138304"/>
        <c:crosses val="autoZero"/>
        <c:auto val="1"/>
        <c:lblAlgn val="ctr"/>
        <c:lblOffset val="100"/>
        <c:noMultiLvlLbl val="0"/>
      </c:catAx>
      <c:valAx>
        <c:axId val="91138304"/>
        <c:scaling>
          <c:orientation val="minMax"/>
        </c:scaling>
        <c:delete val="0"/>
        <c:axPos val="l"/>
        <c:majorGridlines/>
        <c:numFmt formatCode="0.00_ " sourceLinked="1"/>
        <c:majorTickMark val="none"/>
        <c:minorTickMark val="none"/>
        <c:tickLblPos val="nextTo"/>
        <c:crossAx val="91136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目标</a:t>
            </a:r>
            <a:r>
              <a:rPr lang="en-US" altLang="zh-CN"/>
              <a:t>5</a:t>
            </a:r>
            <a:r>
              <a:rPr lang="zh-CN" altLang="en-US"/>
              <a:t>的</a:t>
            </a:r>
            <a:r>
              <a:rPr lang="en-US" altLang="zh-CN"/>
              <a:t>S</a:t>
            </a:r>
            <a:r>
              <a:rPr lang="zh-CN" altLang="en-US"/>
              <a:t>线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TSM_S!$X$24:$X$543</c:f>
              <c:numCache>
                <c:formatCode>General</c:formatCode>
                <c:ptCount val="5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</c:numCache>
            </c:numRef>
          </c:xVal>
          <c:yVal>
            <c:numRef>
              <c:f>TSM_S!$C$24:$C$543</c:f>
              <c:numCache>
                <c:formatCode>General</c:formatCode>
                <c:ptCount val="5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60-40DC-BF26-D85E682AF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13920"/>
        <c:axId val="95315840"/>
      </c:scatterChart>
      <c:valAx>
        <c:axId val="9531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315840"/>
        <c:crosses val="autoZero"/>
        <c:crossBetween val="midCat"/>
      </c:valAx>
      <c:valAx>
        <c:axId val="953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3139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目标</a:t>
            </a:r>
            <a:r>
              <a:rPr lang="en-US" altLang="zh-CN"/>
              <a:t>6</a:t>
            </a:r>
            <a:r>
              <a:rPr lang="zh-CN" altLang="en-US"/>
              <a:t>的</a:t>
            </a:r>
            <a:r>
              <a:rPr lang="en-US" altLang="zh-CN"/>
              <a:t>S</a:t>
            </a:r>
            <a:r>
              <a:rPr lang="zh-CN" altLang="en-US"/>
              <a:t>线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TSM_S!$Y$24:$Y$543</c:f>
              <c:numCache>
                <c:formatCode>General</c:formatCode>
                <c:ptCount val="5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</c:numCache>
            </c:numRef>
          </c:xVal>
          <c:yVal>
            <c:numRef>
              <c:f>TSM_S!$C$24:$C$543</c:f>
              <c:numCache>
                <c:formatCode>General</c:formatCode>
                <c:ptCount val="5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60-40DC-BF26-D85E682AF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48608"/>
        <c:axId val="95436800"/>
      </c:scatterChart>
      <c:valAx>
        <c:axId val="9534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436800"/>
        <c:crosses val="autoZero"/>
        <c:crossBetween val="midCat"/>
      </c:valAx>
      <c:valAx>
        <c:axId val="9543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34860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卷面总分的</a:t>
            </a:r>
            <a:r>
              <a:rPr lang="en-US" altLang="zh-CN"/>
              <a:t>S</a:t>
            </a:r>
            <a:r>
              <a:rPr lang="zh-CN" altLang="en-US"/>
              <a:t>线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TSM_S!$AB$24:$AB$543</c:f>
              <c:numCache>
                <c:formatCode>General</c:formatCode>
                <c:ptCount val="520"/>
                <c:pt idx="0">
                  <c:v>0</c:v>
                </c:pt>
                <c:pt idx="1">
                  <c:v>23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36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39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46</c:v>
                </c:pt>
                <c:pt idx="28">
                  <c:v>46</c:v>
                </c:pt>
                <c:pt idx="29">
                  <c:v>47</c:v>
                </c:pt>
                <c:pt idx="30">
                  <c:v>47</c:v>
                </c:pt>
                <c:pt idx="31">
                  <c:v>47</c:v>
                </c:pt>
                <c:pt idx="32">
                  <c:v>47</c:v>
                </c:pt>
                <c:pt idx="33">
                  <c:v>47</c:v>
                </c:pt>
                <c:pt idx="34">
                  <c:v>48</c:v>
                </c:pt>
                <c:pt idx="35">
                  <c:v>48</c:v>
                </c:pt>
                <c:pt idx="36">
                  <c:v>48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53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56</c:v>
                </c:pt>
                <c:pt idx="83">
                  <c:v>56</c:v>
                </c:pt>
                <c:pt idx="84">
                  <c:v>56</c:v>
                </c:pt>
                <c:pt idx="85">
                  <c:v>56</c:v>
                </c:pt>
                <c:pt idx="86">
                  <c:v>56</c:v>
                </c:pt>
                <c:pt idx="87">
                  <c:v>56</c:v>
                </c:pt>
                <c:pt idx="88">
                  <c:v>56</c:v>
                </c:pt>
                <c:pt idx="89">
                  <c:v>56</c:v>
                </c:pt>
                <c:pt idx="90">
                  <c:v>56</c:v>
                </c:pt>
                <c:pt idx="91">
                  <c:v>57</c:v>
                </c:pt>
                <c:pt idx="92">
                  <c:v>57</c:v>
                </c:pt>
                <c:pt idx="93">
                  <c:v>57</c:v>
                </c:pt>
                <c:pt idx="94">
                  <c:v>57</c:v>
                </c:pt>
                <c:pt idx="95">
                  <c:v>57</c:v>
                </c:pt>
                <c:pt idx="96">
                  <c:v>57</c:v>
                </c:pt>
                <c:pt idx="97">
                  <c:v>57</c:v>
                </c:pt>
                <c:pt idx="98">
                  <c:v>57</c:v>
                </c:pt>
                <c:pt idx="99">
                  <c:v>57</c:v>
                </c:pt>
                <c:pt idx="100">
                  <c:v>57</c:v>
                </c:pt>
                <c:pt idx="101">
                  <c:v>57</c:v>
                </c:pt>
                <c:pt idx="102">
                  <c:v>57</c:v>
                </c:pt>
                <c:pt idx="103">
                  <c:v>57</c:v>
                </c:pt>
                <c:pt idx="104">
                  <c:v>58</c:v>
                </c:pt>
                <c:pt idx="105">
                  <c:v>58</c:v>
                </c:pt>
                <c:pt idx="106">
                  <c:v>58</c:v>
                </c:pt>
                <c:pt idx="107">
                  <c:v>58</c:v>
                </c:pt>
                <c:pt idx="108">
                  <c:v>59</c:v>
                </c:pt>
                <c:pt idx="109">
                  <c:v>59</c:v>
                </c:pt>
                <c:pt idx="110">
                  <c:v>59</c:v>
                </c:pt>
                <c:pt idx="111">
                  <c:v>59</c:v>
                </c:pt>
                <c:pt idx="112">
                  <c:v>59</c:v>
                </c:pt>
                <c:pt idx="113">
                  <c:v>59</c:v>
                </c:pt>
                <c:pt idx="114">
                  <c:v>59</c:v>
                </c:pt>
                <c:pt idx="115">
                  <c:v>59</c:v>
                </c:pt>
                <c:pt idx="116">
                  <c:v>59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61</c:v>
                </c:pt>
                <c:pt idx="128">
                  <c:v>61</c:v>
                </c:pt>
                <c:pt idx="129">
                  <c:v>61</c:v>
                </c:pt>
                <c:pt idx="130">
                  <c:v>61</c:v>
                </c:pt>
                <c:pt idx="131">
                  <c:v>61</c:v>
                </c:pt>
                <c:pt idx="132">
                  <c:v>61</c:v>
                </c:pt>
                <c:pt idx="133">
                  <c:v>61</c:v>
                </c:pt>
                <c:pt idx="134">
                  <c:v>62</c:v>
                </c:pt>
                <c:pt idx="135">
                  <c:v>62</c:v>
                </c:pt>
                <c:pt idx="136">
                  <c:v>62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62</c:v>
                </c:pt>
                <c:pt idx="141">
                  <c:v>62</c:v>
                </c:pt>
                <c:pt idx="142">
                  <c:v>62</c:v>
                </c:pt>
                <c:pt idx="143">
                  <c:v>62</c:v>
                </c:pt>
                <c:pt idx="144">
                  <c:v>62</c:v>
                </c:pt>
                <c:pt idx="145">
                  <c:v>62</c:v>
                </c:pt>
                <c:pt idx="146">
                  <c:v>63</c:v>
                </c:pt>
                <c:pt idx="147">
                  <c:v>63</c:v>
                </c:pt>
                <c:pt idx="148">
                  <c:v>63</c:v>
                </c:pt>
                <c:pt idx="149">
                  <c:v>63</c:v>
                </c:pt>
                <c:pt idx="150">
                  <c:v>63</c:v>
                </c:pt>
                <c:pt idx="151">
                  <c:v>63</c:v>
                </c:pt>
                <c:pt idx="152">
                  <c:v>64</c:v>
                </c:pt>
                <c:pt idx="153">
                  <c:v>64</c:v>
                </c:pt>
                <c:pt idx="154">
                  <c:v>64</c:v>
                </c:pt>
                <c:pt idx="155">
                  <c:v>64</c:v>
                </c:pt>
                <c:pt idx="156">
                  <c:v>64</c:v>
                </c:pt>
                <c:pt idx="157">
                  <c:v>64</c:v>
                </c:pt>
                <c:pt idx="158">
                  <c:v>64</c:v>
                </c:pt>
                <c:pt idx="159">
                  <c:v>64</c:v>
                </c:pt>
                <c:pt idx="160">
                  <c:v>64</c:v>
                </c:pt>
                <c:pt idx="161">
                  <c:v>64</c:v>
                </c:pt>
                <c:pt idx="162">
                  <c:v>65</c:v>
                </c:pt>
                <c:pt idx="163">
                  <c:v>65</c:v>
                </c:pt>
                <c:pt idx="164">
                  <c:v>65</c:v>
                </c:pt>
                <c:pt idx="165">
                  <c:v>65</c:v>
                </c:pt>
                <c:pt idx="166">
                  <c:v>65</c:v>
                </c:pt>
                <c:pt idx="167">
                  <c:v>65</c:v>
                </c:pt>
                <c:pt idx="168">
                  <c:v>65</c:v>
                </c:pt>
                <c:pt idx="169">
                  <c:v>65</c:v>
                </c:pt>
                <c:pt idx="170">
                  <c:v>65</c:v>
                </c:pt>
                <c:pt idx="171">
                  <c:v>65</c:v>
                </c:pt>
                <c:pt idx="172">
                  <c:v>66</c:v>
                </c:pt>
                <c:pt idx="173">
                  <c:v>66</c:v>
                </c:pt>
                <c:pt idx="174">
                  <c:v>66</c:v>
                </c:pt>
                <c:pt idx="175">
                  <c:v>66</c:v>
                </c:pt>
                <c:pt idx="176">
                  <c:v>66</c:v>
                </c:pt>
                <c:pt idx="177">
                  <c:v>66</c:v>
                </c:pt>
                <c:pt idx="178">
                  <c:v>66</c:v>
                </c:pt>
                <c:pt idx="179">
                  <c:v>66</c:v>
                </c:pt>
                <c:pt idx="180">
                  <c:v>66</c:v>
                </c:pt>
                <c:pt idx="181">
                  <c:v>66</c:v>
                </c:pt>
                <c:pt idx="182">
                  <c:v>66</c:v>
                </c:pt>
                <c:pt idx="183">
                  <c:v>66</c:v>
                </c:pt>
                <c:pt idx="184">
                  <c:v>66</c:v>
                </c:pt>
                <c:pt idx="185">
                  <c:v>66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67</c:v>
                </c:pt>
                <c:pt idx="190">
                  <c:v>67</c:v>
                </c:pt>
                <c:pt idx="191">
                  <c:v>67</c:v>
                </c:pt>
                <c:pt idx="192">
                  <c:v>67</c:v>
                </c:pt>
                <c:pt idx="193">
                  <c:v>67</c:v>
                </c:pt>
                <c:pt idx="194">
                  <c:v>67</c:v>
                </c:pt>
                <c:pt idx="195">
                  <c:v>67</c:v>
                </c:pt>
                <c:pt idx="196">
                  <c:v>67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  <c:pt idx="200">
                  <c:v>67</c:v>
                </c:pt>
                <c:pt idx="201">
                  <c:v>67</c:v>
                </c:pt>
                <c:pt idx="202">
                  <c:v>68</c:v>
                </c:pt>
                <c:pt idx="203">
                  <c:v>68</c:v>
                </c:pt>
                <c:pt idx="204">
                  <c:v>68</c:v>
                </c:pt>
                <c:pt idx="205">
                  <c:v>68</c:v>
                </c:pt>
                <c:pt idx="206">
                  <c:v>68</c:v>
                </c:pt>
                <c:pt idx="207">
                  <c:v>68</c:v>
                </c:pt>
                <c:pt idx="208">
                  <c:v>68</c:v>
                </c:pt>
                <c:pt idx="209">
                  <c:v>68</c:v>
                </c:pt>
                <c:pt idx="210">
                  <c:v>68</c:v>
                </c:pt>
                <c:pt idx="211">
                  <c:v>68</c:v>
                </c:pt>
                <c:pt idx="212">
                  <c:v>68</c:v>
                </c:pt>
                <c:pt idx="213">
                  <c:v>68</c:v>
                </c:pt>
                <c:pt idx="214">
                  <c:v>69</c:v>
                </c:pt>
                <c:pt idx="215">
                  <c:v>69</c:v>
                </c:pt>
                <c:pt idx="216">
                  <c:v>69</c:v>
                </c:pt>
                <c:pt idx="217">
                  <c:v>69</c:v>
                </c:pt>
                <c:pt idx="218">
                  <c:v>69</c:v>
                </c:pt>
                <c:pt idx="219">
                  <c:v>69</c:v>
                </c:pt>
                <c:pt idx="220">
                  <c:v>69</c:v>
                </c:pt>
                <c:pt idx="221">
                  <c:v>69</c:v>
                </c:pt>
                <c:pt idx="222">
                  <c:v>69</c:v>
                </c:pt>
                <c:pt idx="223">
                  <c:v>69</c:v>
                </c:pt>
                <c:pt idx="224">
                  <c:v>69</c:v>
                </c:pt>
                <c:pt idx="225">
                  <c:v>69</c:v>
                </c:pt>
                <c:pt idx="226">
                  <c:v>70</c:v>
                </c:pt>
                <c:pt idx="227">
                  <c:v>70</c:v>
                </c:pt>
                <c:pt idx="228">
                  <c:v>70</c:v>
                </c:pt>
                <c:pt idx="229">
                  <c:v>70</c:v>
                </c:pt>
                <c:pt idx="230">
                  <c:v>70</c:v>
                </c:pt>
                <c:pt idx="231">
                  <c:v>70</c:v>
                </c:pt>
                <c:pt idx="232">
                  <c:v>70</c:v>
                </c:pt>
                <c:pt idx="233">
                  <c:v>71</c:v>
                </c:pt>
                <c:pt idx="234">
                  <c:v>71</c:v>
                </c:pt>
                <c:pt idx="235">
                  <c:v>71</c:v>
                </c:pt>
                <c:pt idx="236">
                  <c:v>71</c:v>
                </c:pt>
                <c:pt idx="237">
                  <c:v>71</c:v>
                </c:pt>
                <c:pt idx="238">
                  <c:v>71</c:v>
                </c:pt>
                <c:pt idx="239">
                  <c:v>71</c:v>
                </c:pt>
                <c:pt idx="240">
                  <c:v>71</c:v>
                </c:pt>
                <c:pt idx="241">
                  <c:v>71</c:v>
                </c:pt>
                <c:pt idx="242">
                  <c:v>71</c:v>
                </c:pt>
                <c:pt idx="243">
                  <c:v>72</c:v>
                </c:pt>
                <c:pt idx="244">
                  <c:v>72</c:v>
                </c:pt>
                <c:pt idx="245">
                  <c:v>72</c:v>
                </c:pt>
                <c:pt idx="246">
                  <c:v>72</c:v>
                </c:pt>
                <c:pt idx="247">
                  <c:v>72</c:v>
                </c:pt>
                <c:pt idx="248">
                  <c:v>72</c:v>
                </c:pt>
                <c:pt idx="249">
                  <c:v>72</c:v>
                </c:pt>
                <c:pt idx="250">
                  <c:v>72</c:v>
                </c:pt>
                <c:pt idx="251">
                  <c:v>72</c:v>
                </c:pt>
                <c:pt idx="252">
                  <c:v>72</c:v>
                </c:pt>
                <c:pt idx="253">
                  <c:v>73</c:v>
                </c:pt>
                <c:pt idx="254">
                  <c:v>73</c:v>
                </c:pt>
                <c:pt idx="255">
                  <c:v>73</c:v>
                </c:pt>
                <c:pt idx="256">
                  <c:v>73</c:v>
                </c:pt>
                <c:pt idx="257">
                  <c:v>73</c:v>
                </c:pt>
                <c:pt idx="258">
                  <c:v>73</c:v>
                </c:pt>
                <c:pt idx="259">
                  <c:v>73</c:v>
                </c:pt>
                <c:pt idx="260">
                  <c:v>73</c:v>
                </c:pt>
                <c:pt idx="261">
                  <c:v>73</c:v>
                </c:pt>
                <c:pt idx="262">
                  <c:v>73</c:v>
                </c:pt>
                <c:pt idx="263">
                  <c:v>73</c:v>
                </c:pt>
                <c:pt idx="264">
                  <c:v>73</c:v>
                </c:pt>
                <c:pt idx="265">
                  <c:v>74</c:v>
                </c:pt>
                <c:pt idx="266">
                  <c:v>74</c:v>
                </c:pt>
                <c:pt idx="267">
                  <c:v>74</c:v>
                </c:pt>
                <c:pt idx="268">
                  <c:v>74</c:v>
                </c:pt>
                <c:pt idx="269">
                  <c:v>74</c:v>
                </c:pt>
                <c:pt idx="270">
                  <c:v>74</c:v>
                </c:pt>
                <c:pt idx="271">
                  <c:v>74</c:v>
                </c:pt>
                <c:pt idx="272">
                  <c:v>74</c:v>
                </c:pt>
                <c:pt idx="273">
                  <c:v>74</c:v>
                </c:pt>
                <c:pt idx="274">
                  <c:v>75</c:v>
                </c:pt>
                <c:pt idx="275">
                  <c:v>75</c:v>
                </c:pt>
                <c:pt idx="276">
                  <c:v>75</c:v>
                </c:pt>
                <c:pt idx="277">
                  <c:v>75</c:v>
                </c:pt>
                <c:pt idx="278">
                  <c:v>75</c:v>
                </c:pt>
                <c:pt idx="279">
                  <c:v>75</c:v>
                </c:pt>
                <c:pt idx="280">
                  <c:v>75</c:v>
                </c:pt>
                <c:pt idx="281">
                  <c:v>75</c:v>
                </c:pt>
                <c:pt idx="282">
                  <c:v>75</c:v>
                </c:pt>
                <c:pt idx="283">
                  <c:v>75</c:v>
                </c:pt>
                <c:pt idx="284">
                  <c:v>75</c:v>
                </c:pt>
                <c:pt idx="285">
                  <c:v>76</c:v>
                </c:pt>
                <c:pt idx="286">
                  <c:v>76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76</c:v>
                </c:pt>
                <c:pt idx="292">
                  <c:v>76</c:v>
                </c:pt>
                <c:pt idx="293">
                  <c:v>76</c:v>
                </c:pt>
                <c:pt idx="294">
                  <c:v>76</c:v>
                </c:pt>
                <c:pt idx="295">
                  <c:v>76</c:v>
                </c:pt>
                <c:pt idx="296">
                  <c:v>76</c:v>
                </c:pt>
                <c:pt idx="297">
                  <c:v>77</c:v>
                </c:pt>
                <c:pt idx="298">
                  <c:v>77</c:v>
                </c:pt>
                <c:pt idx="299">
                  <c:v>77</c:v>
                </c:pt>
                <c:pt idx="300">
                  <c:v>77</c:v>
                </c:pt>
                <c:pt idx="301">
                  <c:v>77</c:v>
                </c:pt>
                <c:pt idx="302">
                  <c:v>77</c:v>
                </c:pt>
                <c:pt idx="303">
                  <c:v>77</c:v>
                </c:pt>
                <c:pt idx="304">
                  <c:v>77</c:v>
                </c:pt>
                <c:pt idx="305">
                  <c:v>77</c:v>
                </c:pt>
                <c:pt idx="306">
                  <c:v>78</c:v>
                </c:pt>
                <c:pt idx="307">
                  <c:v>78</c:v>
                </c:pt>
                <c:pt idx="308">
                  <c:v>78</c:v>
                </c:pt>
                <c:pt idx="309">
                  <c:v>78</c:v>
                </c:pt>
                <c:pt idx="310">
                  <c:v>78</c:v>
                </c:pt>
                <c:pt idx="311">
                  <c:v>78</c:v>
                </c:pt>
                <c:pt idx="312">
                  <c:v>78</c:v>
                </c:pt>
                <c:pt idx="313">
                  <c:v>78</c:v>
                </c:pt>
                <c:pt idx="314">
                  <c:v>78</c:v>
                </c:pt>
                <c:pt idx="315">
                  <c:v>78</c:v>
                </c:pt>
                <c:pt idx="316">
                  <c:v>78</c:v>
                </c:pt>
                <c:pt idx="317">
                  <c:v>78</c:v>
                </c:pt>
                <c:pt idx="318">
                  <c:v>78</c:v>
                </c:pt>
                <c:pt idx="319">
                  <c:v>78</c:v>
                </c:pt>
                <c:pt idx="320">
                  <c:v>78</c:v>
                </c:pt>
                <c:pt idx="321">
                  <c:v>78</c:v>
                </c:pt>
                <c:pt idx="322">
                  <c:v>79</c:v>
                </c:pt>
                <c:pt idx="323">
                  <c:v>79</c:v>
                </c:pt>
                <c:pt idx="324">
                  <c:v>79</c:v>
                </c:pt>
                <c:pt idx="325">
                  <c:v>79</c:v>
                </c:pt>
                <c:pt idx="326">
                  <c:v>79</c:v>
                </c:pt>
                <c:pt idx="327">
                  <c:v>79</c:v>
                </c:pt>
                <c:pt idx="328">
                  <c:v>79</c:v>
                </c:pt>
                <c:pt idx="329">
                  <c:v>79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80</c:v>
                </c:pt>
                <c:pt idx="335">
                  <c:v>80</c:v>
                </c:pt>
                <c:pt idx="336">
                  <c:v>80</c:v>
                </c:pt>
                <c:pt idx="337">
                  <c:v>80</c:v>
                </c:pt>
                <c:pt idx="338">
                  <c:v>80</c:v>
                </c:pt>
                <c:pt idx="339">
                  <c:v>81</c:v>
                </c:pt>
                <c:pt idx="340">
                  <c:v>81</c:v>
                </c:pt>
                <c:pt idx="341">
                  <c:v>81</c:v>
                </c:pt>
                <c:pt idx="342">
                  <c:v>81</c:v>
                </c:pt>
                <c:pt idx="343">
                  <c:v>81</c:v>
                </c:pt>
                <c:pt idx="344">
                  <c:v>81</c:v>
                </c:pt>
                <c:pt idx="345">
                  <c:v>81</c:v>
                </c:pt>
                <c:pt idx="346">
                  <c:v>81</c:v>
                </c:pt>
                <c:pt idx="347">
                  <c:v>81</c:v>
                </c:pt>
                <c:pt idx="348">
                  <c:v>82</c:v>
                </c:pt>
                <c:pt idx="349">
                  <c:v>82</c:v>
                </c:pt>
                <c:pt idx="350">
                  <c:v>82</c:v>
                </c:pt>
                <c:pt idx="351">
                  <c:v>82</c:v>
                </c:pt>
                <c:pt idx="352">
                  <c:v>82</c:v>
                </c:pt>
                <c:pt idx="353">
                  <c:v>82</c:v>
                </c:pt>
                <c:pt idx="354">
                  <c:v>82</c:v>
                </c:pt>
                <c:pt idx="355">
                  <c:v>82</c:v>
                </c:pt>
                <c:pt idx="356">
                  <c:v>82</c:v>
                </c:pt>
                <c:pt idx="357">
                  <c:v>82</c:v>
                </c:pt>
                <c:pt idx="358">
                  <c:v>82</c:v>
                </c:pt>
                <c:pt idx="359">
                  <c:v>83</c:v>
                </c:pt>
                <c:pt idx="360">
                  <c:v>83</c:v>
                </c:pt>
                <c:pt idx="361">
                  <c:v>83</c:v>
                </c:pt>
                <c:pt idx="362">
                  <c:v>83</c:v>
                </c:pt>
                <c:pt idx="363">
                  <c:v>83</c:v>
                </c:pt>
                <c:pt idx="364">
                  <c:v>83</c:v>
                </c:pt>
                <c:pt idx="365">
                  <c:v>83</c:v>
                </c:pt>
                <c:pt idx="366">
                  <c:v>83</c:v>
                </c:pt>
                <c:pt idx="367">
                  <c:v>83</c:v>
                </c:pt>
                <c:pt idx="368">
                  <c:v>83</c:v>
                </c:pt>
                <c:pt idx="369">
                  <c:v>83</c:v>
                </c:pt>
                <c:pt idx="370">
                  <c:v>83</c:v>
                </c:pt>
                <c:pt idx="371">
                  <c:v>83</c:v>
                </c:pt>
                <c:pt idx="372">
                  <c:v>83</c:v>
                </c:pt>
                <c:pt idx="373">
                  <c:v>83</c:v>
                </c:pt>
                <c:pt idx="374">
                  <c:v>83</c:v>
                </c:pt>
                <c:pt idx="375">
                  <c:v>83</c:v>
                </c:pt>
                <c:pt idx="376">
                  <c:v>83</c:v>
                </c:pt>
                <c:pt idx="377">
                  <c:v>84</c:v>
                </c:pt>
                <c:pt idx="378">
                  <c:v>84</c:v>
                </c:pt>
                <c:pt idx="379">
                  <c:v>84</c:v>
                </c:pt>
                <c:pt idx="380">
                  <c:v>84</c:v>
                </c:pt>
                <c:pt idx="381">
                  <c:v>84</c:v>
                </c:pt>
                <c:pt idx="382">
                  <c:v>84</c:v>
                </c:pt>
                <c:pt idx="383">
                  <c:v>84</c:v>
                </c:pt>
                <c:pt idx="384">
                  <c:v>84</c:v>
                </c:pt>
                <c:pt idx="385">
                  <c:v>84</c:v>
                </c:pt>
                <c:pt idx="386">
                  <c:v>84</c:v>
                </c:pt>
                <c:pt idx="387">
                  <c:v>84</c:v>
                </c:pt>
                <c:pt idx="388">
                  <c:v>84</c:v>
                </c:pt>
                <c:pt idx="389">
                  <c:v>85</c:v>
                </c:pt>
                <c:pt idx="390">
                  <c:v>85</c:v>
                </c:pt>
                <c:pt idx="391">
                  <c:v>85</c:v>
                </c:pt>
                <c:pt idx="392">
                  <c:v>85</c:v>
                </c:pt>
                <c:pt idx="393">
                  <c:v>85</c:v>
                </c:pt>
                <c:pt idx="394">
                  <c:v>85</c:v>
                </c:pt>
                <c:pt idx="395">
                  <c:v>86</c:v>
                </c:pt>
                <c:pt idx="396">
                  <c:v>86</c:v>
                </c:pt>
                <c:pt idx="397">
                  <c:v>86</c:v>
                </c:pt>
                <c:pt idx="398">
                  <c:v>86</c:v>
                </c:pt>
                <c:pt idx="399">
                  <c:v>86</c:v>
                </c:pt>
                <c:pt idx="400">
                  <c:v>86</c:v>
                </c:pt>
                <c:pt idx="401">
                  <c:v>86</c:v>
                </c:pt>
                <c:pt idx="402">
                  <c:v>86</c:v>
                </c:pt>
                <c:pt idx="403">
                  <c:v>86</c:v>
                </c:pt>
                <c:pt idx="404">
                  <c:v>87</c:v>
                </c:pt>
                <c:pt idx="405">
                  <c:v>87</c:v>
                </c:pt>
                <c:pt idx="406">
                  <c:v>87</c:v>
                </c:pt>
                <c:pt idx="407">
                  <c:v>87</c:v>
                </c:pt>
                <c:pt idx="408">
                  <c:v>87</c:v>
                </c:pt>
                <c:pt idx="409">
                  <c:v>87</c:v>
                </c:pt>
                <c:pt idx="410">
                  <c:v>87</c:v>
                </c:pt>
                <c:pt idx="411">
                  <c:v>88</c:v>
                </c:pt>
                <c:pt idx="412">
                  <c:v>88</c:v>
                </c:pt>
                <c:pt idx="413">
                  <c:v>88</c:v>
                </c:pt>
                <c:pt idx="414">
                  <c:v>88</c:v>
                </c:pt>
                <c:pt idx="415">
                  <c:v>88</c:v>
                </c:pt>
                <c:pt idx="416">
                  <c:v>88</c:v>
                </c:pt>
                <c:pt idx="417">
                  <c:v>88</c:v>
                </c:pt>
                <c:pt idx="418">
                  <c:v>88</c:v>
                </c:pt>
                <c:pt idx="419">
                  <c:v>88</c:v>
                </c:pt>
                <c:pt idx="420">
                  <c:v>89</c:v>
                </c:pt>
                <c:pt idx="421">
                  <c:v>89</c:v>
                </c:pt>
                <c:pt idx="422">
                  <c:v>89</c:v>
                </c:pt>
                <c:pt idx="423">
                  <c:v>89</c:v>
                </c:pt>
                <c:pt idx="424">
                  <c:v>89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91</c:v>
                </c:pt>
                <c:pt idx="435">
                  <c:v>91</c:v>
                </c:pt>
                <c:pt idx="436">
                  <c:v>91</c:v>
                </c:pt>
                <c:pt idx="437">
                  <c:v>91</c:v>
                </c:pt>
                <c:pt idx="438">
                  <c:v>91</c:v>
                </c:pt>
                <c:pt idx="439">
                  <c:v>91</c:v>
                </c:pt>
                <c:pt idx="440">
                  <c:v>91</c:v>
                </c:pt>
                <c:pt idx="441">
                  <c:v>92</c:v>
                </c:pt>
                <c:pt idx="442">
                  <c:v>92</c:v>
                </c:pt>
                <c:pt idx="443">
                  <c:v>92</c:v>
                </c:pt>
                <c:pt idx="444">
                  <c:v>92</c:v>
                </c:pt>
                <c:pt idx="445">
                  <c:v>93</c:v>
                </c:pt>
                <c:pt idx="446">
                  <c:v>93</c:v>
                </c:pt>
                <c:pt idx="447">
                  <c:v>94</c:v>
                </c:pt>
                <c:pt idx="448">
                  <c:v>94</c:v>
                </c:pt>
                <c:pt idx="449">
                  <c:v>94</c:v>
                </c:pt>
                <c:pt idx="450">
                  <c:v>94</c:v>
                </c:pt>
                <c:pt idx="451">
                  <c:v>94</c:v>
                </c:pt>
                <c:pt idx="452">
                  <c:v>95</c:v>
                </c:pt>
                <c:pt idx="453">
                  <c:v>95</c:v>
                </c:pt>
                <c:pt idx="454">
                  <c:v>95</c:v>
                </c:pt>
                <c:pt idx="455">
                  <c:v>95</c:v>
                </c:pt>
                <c:pt idx="456">
                  <c:v>96</c:v>
                </c:pt>
                <c:pt idx="457">
                  <c:v>96</c:v>
                </c:pt>
                <c:pt idx="458">
                  <c:v>96</c:v>
                </c:pt>
                <c:pt idx="459">
                  <c:v>97</c:v>
                </c:pt>
                <c:pt idx="460">
                  <c:v>98</c:v>
                </c:pt>
                <c:pt idx="461">
                  <c:v>98</c:v>
                </c:pt>
              </c:numCache>
            </c:numRef>
          </c:xVal>
          <c:yVal>
            <c:numRef>
              <c:f>TSM_S!$C$24:$C$543</c:f>
              <c:numCache>
                <c:formatCode>General</c:formatCode>
                <c:ptCount val="5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15-4053-B19C-83188884B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69568"/>
        <c:axId val="95471488"/>
      </c:scatterChart>
      <c:valAx>
        <c:axId val="9546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471488"/>
        <c:crosses val="autoZero"/>
        <c:crossBetween val="midCat"/>
      </c:valAx>
      <c:valAx>
        <c:axId val="9547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4695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箱线图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TSM_S!$C$3</c:f>
              <c:strCache>
                <c:ptCount val="1"/>
                <c:pt idx="0">
                  <c:v>折算第一四分位数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(TSM_S!$D$2:$I$2,TSM_S!$L$2)</c:f>
              <c:strCache>
                <c:ptCount val="7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卷面实得总分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TSM_S!$D$2:$N$2</c15:sqref>
                  </c15:fullRef>
                </c:ext>
              </c:extLst>
            </c:strRef>
          </c:cat>
          <c:val>
            <c:numRef>
              <c:f>(TSM_S!$D$3:$I$3,TSM_S!$L$3)</c:f>
              <c:numCache>
                <c:formatCode>0.00_ </c:formatCode>
                <c:ptCount val="7"/>
                <c:pt idx="0">
                  <c:v>75</c:v>
                </c:pt>
                <c:pt idx="1">
                  <c:v>47.826086956521742</c:v>
                </c:pt>
                <c:pt idx="2">
                  <c:v>48.571428571428569</c:v>
                </c:pt>
                <c:pt idx="3">
                  <c:v>53.571428571428569</c:v>
                </c:pt>
                <c:pt idx="4">
                  <c:v>75</c:v>
                </c:pt>
                <c:pt idx="5">
                  <c:v>100</c:v>
                </c:pt>
                <c:pt idx="6">
                  <c:v>59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TSM_S!$D$3:$N$3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11-4F67-8C78-BE952E5495CE}"/>
            </c:ext>
          </c:extLst>
        </c:ser>
        <c:ser>
          <c:idx val="1"/>
          <c:order val="1"/>
          <c:tx>
            <c:strRef>
              <c:f>TSM_S!$C$4</c:f>
              <c:strCache>
                <c:ptCount val="1"/>
                <c:pt idx="0">
                  <c:v>折算最低分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</c:marker>
          <c:cat>
            <c:strRef>
              <c:f>(TSM_S!$D$2:$I$2,TSM_S!$L$2)</c:f>
              <c:strCache>
                <c:ptCount val="7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卷面实得总分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TSM_S!$D$2:$N$2</c15:sqref>
                  </c15:fullRef>
                </c:ext>
              </c:extLst>
            </c:strRef>
          </c:cat>
          <c:val>
            <c:numRef>
              <c:f>(TSM_S!$D$4:$I$4,TSM_S!$L$4)</c:f>
              <c:numCache>
                <c:formatCode>0.00_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TSM_S!$D$4:$N$4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11-4F67-8C78-BE952E5495CE}"/>
            </c:ext>
          </c:extLst>
        </c:ser>
        <c:ser>
          <c:idx val="4"/>
          <c:order val="3"/>
          <c:tx>
            <c:strRef>
              <c:f>TSM_S!$C$6</c:f>
              <c:strCache>
                <c:ptCount val="1"/>
                <c:pt idx="0">
                  <c:v>折算最高分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</c:marker>
          <c:cat>
            <c:strRef>
              <c:f>(TSM_S!$D$2:$I$2,TSM_S!$L$2)</c:f>
              <c:strCache>
                <c:ptCount val="7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卷面实得总分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TSM_S!$D$2:$N$2</c15:sqref>
                  </c15:fullRef>
                </c:ext>
              </c:extLst>
            </c:strRef>
          </c:cat>
          <c:val>
            <c:numRef>
              <c:f>(TSM_S!$D$6:$I$6,TSM_S!$L$6)</c:f>
              <c:numCache>
                <c:formatCode>0.00_ 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TSM_S!$D$6:$N$6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11-4F67-8C78-BE952E5495CE}"/>
            </c:ext>
          </c:extLst>
        </c:ser>
        <c:ser>
          <c:idx val="2"/>
          <c:order val="4"/>
          <c:tx>
            <c:strRef>
              <c:f>TSM_S!$C$7</c:f>
              <c:strCache>
                <c:ptCount val="1"/>
                <c:pt idx="0">
                  <c:v>折算第三四分位数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(TSM_S!$D$2:$I$2,TSM_S!$L$2)</c:f>
              <c:strCache>
                <c:ptCount val="7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卷面实得总分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TSM_S!$D$2:$N$2</c15:sqref>
                  </c15:fullRef>
                </c:ext>
              </c:extLst>
            </c:strRef>
          </c:cat>
          <c:val>
            <c:numRef>
              <c:f>(TSM_S!$D$7:$I$7,TSM_S!$L$7)</c:f>
              <c:numCache>
                <c:formatCode>0.00_ </c:formatCode>
                <c:ptCount val="7"/>
                <c:pt idx="0">
                  <c:v>87.5</c:v>
                </c:pt>
                <c:pt idx="1">
                  <c:v>95.652173913043484</c:v>
                </c:pt>
                <c:pt idx="2">
                  <c:v>74.285714285714292</c:v>
                </c:pt>
                <c:pt idx="3">
                  <c:v>89.285714285714292</c:v>
                </c:pt>
                <c:pt idx="4">
                  <c:v>100</c:v>
                </c:pt>
                <c:pt idx="5">
                  <c:v>100</c:v>
                </c:pt>
                <c:pt idx="6">
                  <c:v>81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TSM_S!$D$7:$N$7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011-4F67-8C78-BE952E549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95781248"/>
        <c:axId val="95783168"/>
      </c:stockChart>
      <c:stockChart>
        <c:ser>
          <c:idx val="3"/>
          <c:order val="2"/>
          <c:tx>
            <c:strRef>
              <c:f>TSM_S!$C$5</c:f>
              <c:strCache>
                <c:ptCount val="1"/>
                <c:pt idx="0">
                  <c:v>折算中位数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tx1"/>
                </a:solidFill>
              </a:ln>
            </c:spPr>
          </c:marker>
          <c:cat>
            <c:strRef>
              <c:f>(TSM_S!$D$2:$I$2,TSM_S!$L$2)</c:f>
              <c:strCache>
                <c:ptCount val="7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卷面实得总分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TSM_S!$D$2:$N$2</c15:sqref>
                  </c15:fullRef>
                </c:ext>
              </c:extLst>
            </c:strRef>
          </c:cat>
          <c:val>
            <c:numRef>
              <c:f>(TSM_S!$D$5:$I$5,TSM_S!$L$5)</c:f>
              <c:numCache>
                <c:formatCode>0.00_ </c:formatCode>
                <c:ptCount val="7"/>
                <c:pt idx="0">
                  <c:v>87.5</c:v>
                </c:pt>
                <c:pt idx="1">
                  <c:v>82.608695652173907</c:v>
                </c:pt>
                <c:pt idx="2">
                  <c:v>60</c:v>
                </c:pt>
                <c:pt idx="3">
                  <c:v>71.428571428571431</c:v>
                </c:pt>
                <c:pt idx="4">
                  <c:v>100</c:v>
                </c:pt>
                <c:pt idx="5">
                  <c:v>100</c:v>
                </c:pt>
                <c:pt idx="6">
                  <c:v>70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TSM_S!$D$5:$N$5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011-4F67-8C78-BE952E549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81248"/>
        <c:axId val="95783168"/>
      </c:stockChart>
      <c:catAx>
        <c:axId val="9578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5783168"/>
        <c:crosses val="autoZero"/>
        <c:auto val="1"/>
        <c:lblAlgn val="ctr"/>
        <c:lblOffset val="100"/>
        <c:noMultiLvlLbl val="0"/>
      </c:catAx>
      <c:valAx>
        <c:axId val="9578316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.00_ 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95781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chemeClr val="tx1"/>
            </a:solidFill>
          </a:ln>
        </c:spPr>
      </c:dTable>
      <c:spPr>
        <a:ln>
          <a:solidFill>
            <a:schemeClr val="dk1"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目标</a:t>
            </a:r>
            <a:r>
              <a:rPr lang="en-US" altLang="zh-CN"/>
              <a:t>7</a:t>
            </a:r>
            <a:r>
              <a:rPr lang="zh-CN" altLang="en-US"/>
              <a:t>的</a:t>
            </a:r>
            <a:r>
              <a:rPr lang="en-US" altLang="zh-CN"/>
              <a:t>S</a:t>
            </a:r>
            <a:r>
              <a:rPr lang="zh-CN" altLang="en-US"/>
              <a:t>线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TSM_S!$Z$24:$Z$543</c:f>
              <c:numCache>
                <c:formatCode>General</c:formatCode>
                <c:ptCount val="5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</c:numCache>
            </c:numRef>
          </c:xVal>
          <c:yVal>
            <c:numRef>
              <c:f>TSM_S!$C$24:$C$543</c:f>
              <c:numCache>
                <c:formatCode>General</c:formatCode>
                <c:ptCount val="5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4E-4ABA-A1DD-B73523A72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75744"/>
        <c:axId val="95376896"/>
      </c:scatterChart>
      <c:valAx>
        <c:axId val="9537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376896"/>
        <c:crosses val="autoZero"/>
        <c:crossBetween val="midCat"/>
      </c:valAx>
      <c:valAx>
        <c:axId val="9537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3757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目标</a:t>
            </a:r>
            <a:r>
              <a:rPr lang="en-US" altLang="zh-CN"/>
              <a:t>8</a:t>
            </a:r>
            <a:r>
              <a:rPr lang="zh-CN" altLang="en-US"/>
              <a:t>的</a:t>
            </a:r>
            <a:r>
              <a:rPr lang="en-US" altLang="zh-CN"/>
              <a:t>S</a:t>
            </a:r>
            <a:r>
              <a:rPr lang="zh-CN" altLang="en-US"/>
              <a:t>线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TSM_S!$Z$24:$Z$543</c:f>
              <c:numCache>
                <c:formatCode>General</c:formatCode>
                <c:ptCount val="5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</c:numCache>
            </c:numRef>
          </c:xVal>
          <c:yVal>
            <c:numRef>
              <c:f>TSM_S!$C$24:$C$543</c:f>
              <c:numCache>
                <c:formatCode>General</c:formatCode>
                <c:ptCount val="5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B3-4854-8CC8-277D23389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13760"/>
        <c:axId val="95415680"/>
      </c:scatterChart>
      <c:valAx>
        <c:axId val="9541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415680"/>
        <c:crosses val="autoZero"/>
        <c:crossBetween val="midCat"/>
      </c:valAx>
      <c:valAx>
        <c:axId val="9541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541376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CN" sz="1400"/>
              <a:t>卷面实得总分</a:t>
            </a:r>
            <a:r>
              <a:rPr lang="en-US" sz="1400"/>
              <a:t>-</a:t>
            </a:r>
            <a:r>
              <a:rPr lang="zh-CN" sz="1400"/>
              <a:t>平时成绩相关性</a:t>
            </a:r>
            <a:r>
              <a:rPr lang="en-US" sz="1400"/>
              <a:t>-</a:t>
            </a:r>
            <a:r>
              <a:rPr lang="zh-CN" sz="1400"/>
              <a:t>效度</a:t>
            </a:r>
          </a:p>
        </c:rich>
      </c:tx>
      <c:layout>
        <c:manualLayout>
          <c:xMode val="edge"/>
          <c:yMode val="edge"/>
          <c:x val="0.23586956521739136"/>
          <c:y val="3.240740740740740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TSM_S!$M$23</c:f>
              <c:strCache>
                <c:ptCount val="1"/>
                <c:pt idx="0">
                  <c:v>平时成绩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5400"/>
            </c:spPr>
            <c:trendlineType val="linear"/>
            <c:dispRSqr val="1"/>
            <c:dispEq val="1"/>
            <c:trendlineLbl>
              <c:layout>
                <c:manualLayout>
                  <c:x val="-5.8522130901885825E-3"/>
                  <c:y val="0.34363937234507197"/>
                </c:manualLayout>
              </c:layout>
              <c:numFmt formatCode="General" sourceLinked="0"/>
            </c:trendlineLbl>
          </c:trendline>
          <c:xVal>
            <c:numRef>
              <c:f>TSM_S!$L$24:$L$543</c:f>
              <c:numCache>
                <c:formatCode>0_);[Red]\(0\)</c:formatCode>
                <c:ptCount val="520"/>
                <c:pt idx="0">
                  <c:v>79</c:v>
                </c:pt>
                <c:pt idx="1">
                  <c:v>94</c:v>
                </c:pt>
                <c:pt idx="2">
                  <c:v>91</c:v>
                </c:pt>
                <c:pt idx="3">
                  <c:v>88</c:v>
                </c:pt>
                <c:pt idx="4">
                  <c:v>57</c:v>
                </c:pt>
                <c:pt idx="5">
                  <c:v>67</c:v>
                </c:pt>
                <c:pt idx="6">
                  <c:v>57</c:v>
                </c:pt>
                <c:pt idx="7">
                  <c:v>58</c:v>
                </c:pt>
                <c:pt idx="8">
                  <c:v>75</c:v>
                </c:pt>
                <c:pt idx="9">
                  <c:v>91</c:v>
                </c:pt>
                <c:pt idx="10">
                  <c:v>84</c:v>
                </c:pt>
                <c:pt idx="11">
                  <c:v>86</c:v>
                </c:pt>
                <c:pt idx="12">
                  <c:v>85</c:v>
                </c:pt>
                <c:pt idx="13">
                  <c:v>83</c:v>
                </c:pt>
                <c:pt idx="14">
                  <c:v>69</c:v>
                </c:pt>
                <c:pt idx="15">
                  <c:v>51</c:v>
                </c:pt>
                <c:pt idx="16">
                  <c:v>59</c:v>
                </c:pt>
                <c:pt idx="17">
                  <c:v>44</c:v>
                </c:pt>
                <c:pt idx="18">
                  <c:v>72</c:v>
                </c:pt>
                <c:pt idx="19">
                  <c:v>82</c:v>
                </c:pt>
                <c:pt idx="20">
                  <c:v>42</c:v>
                </c:pt>
                <c:pt idx="21">
                  <c:v>59</c:v>
                </c:pt>
                <c:pt idx="22">
                  <c:v>49</c:v>
                </c:pt>
                <c:pt idx="23">
                  <c:v>73</c:v>
                </c:pt>
                <c:pt idx="24">
                  <c:v>88</c:v>
                </c:pt>
                <c:pt idx="25">
                  <c:v>58</c:v>
                </c:pt>
                <c:pt idx="26">
                  <c:v>47</c:v>
                </c:pt>
                <c:pt idx="27">
                  <c:v>80</c:v>
                </c:pt>
                <c:pt idx="28">
                  <c:v>56</c:v>
                </c:pt>
                <c:pt idx="29">
                  <c:v>66</c:v>
                </c:pt>
                <c:pt idx="30">
                  <c:v>57</c:v>
                </c:pt>
                <c:pt idx="31">
                  <c:v>81</c:v>
                </c:pt>
                <c:pt idx="32">
                  <c:v>65</c:v>
                </c:pt>
                <c:pt idx="33">
                  <c:v>73</c:v>
                </c:pt>
                <c:pt idx="34">
                  <c:v>69</c:v>
                </c:pt>
                <c:pt idx="35">
                  <c:v>71</c:v>
                </c:pt>
                <c:pt idx="36">
                  <c:v>66</c:v>
                </c:pt>
                <c:pt idx="37">
                  <c:v>69</c:v>
                </c:pt>
                <c:pt idx="38">
                  <c:v>81</c:v>
                </c:pt>
                <c:pt idx="39">
                  <c:v>87</c:v>
                </c:pt>
                <c:pt idx="40">
                  <c:v>62</c:v>
                </c:pt>
                <c:pt idx="41">
                  <c:v>80</c:v>
                </c:pt>
                <c:pt idx="42">
                  <c:v>68</c:v>
                </c:pt>
                <c:pt idx="43">
                  <c:v>56</c:v>
                </c:pt>
                <c:pt idx="44">
                  <c:v>63</c:v>
                </c:pt>
                <c:pt idx="45">
                  <c:v>54</c:v>
                </c:pt>
                <c:pt idx="46">
                  <c:v>68</c:v>
                </c:pt>
                <c:pt idx="47">
                  <c:v>98</c:v>
                </c:pt>
                <c:pt idx="48">
                  <c:v>83</c:v>
                </c:pt>
                <c:pt idx="49">
                  <c:v>83</c:v>
                </c:pt>
                <c:pt idx="50">
                  <c:v>67</c:v>
                </c:pt>
                <c:pt idx="51">
                  <c:v>73</c:v>
                </c:pt>
                <c:pt idx="52">
                  <c:v>62</c:v>
                </c:pt>
                <c:pt idx="53">
                  <c:v>43</c:v>
                </c:pt>
                <c:pt idx="54">
                  <c:v>59</c:v>
                </c:pt>
                <c:pt idx="55">
                  <c:v>83</c:v>
                </c:pt>
                <c:pt idx="56">
                  <c:v>83</c:v>
                </c:pt>
                <c:pt idx="57">
                  <c:v>86</c:v>
                </c:pt>
                <c:pt idx="58">
                  <c:v>56</c:v>
                </c:pt>
                <c:pt idx="59">
                  <c:v>59</c:v>
                </c:pt>
                <c:pt idx="60">
                  <c:v>74</c:v>
                </c:pt>
                <c:pt idx="61">
                  <c:v>86</c:v>
                </c:pt>
                <c:pt idx="62">
                  <c:v>87</c:v>
                </c:pt>
                <c:pt idx="63">
                  <c:v>76</c:v>
                </c:pt>
                <c:pt idx="64">
                  <c:v>72</c:v>
                </c:pt>
                <c:pt idx="65">
                  <c:v>54</c:v>
                </c:pt>
                <c:pt idx="66">
                  <c:v>66</c:v>
                </c:pt>
                <c:pt idx="67">
                  <c:v>43</c:v>
                </c:pt>
                <c:pt idx="68">
                  <c:v>65</c:v>
                </c:pt>
                <c:pt idx="69">
                  <c:v>76</c:v>
                </c:pt>
                <c:pt idx="70">
                  <c:v>68</c:v>
                </c:pt>
                <c:pt idx="71">
                  <c:v>50</c:v>
                </c:pt>
                <c:pt idx="72">
                  <c:v>55</c:v>
                </c:pt>
                <c:pt idx="73">
                  <c:v>58</c:v>
                </c:pt>
                <c:pt idx="74">
                  <c:v>82</c:v>
                </c:pt>
                <c:pt idx="75">
                  <c:v>67</c:v>
                </c:pt>
                <c:pt idx="76">
                  <c:v>38</c:v>
                </c:pt>
                <c:pt idx="77">
                  <c:v>78</c:v>
                </c:pt>
                <c:pt idx="78">
                  <c:v>78</c:v>
                </c:pt>
                <c:pt idx="79">
                  <c:v>73</c:v>
                </c:pt>
                <c:pt idx="80">
                  <c:v>94</c:v>
                </c:pt>
                <c:pt idx="81">
                  <c:v>84</c:v>
                </c:pt>
                <c:pt idx="82">
                  <c:v>55</c:v>
                </c:pt>
                <c:pt idx="83">
                  <c:v>50</c:v>
                </c:pt>
                <c:pt idx="84">
                  <c:v>45</c:v>
                </c:pt>
                <c:pt idx="85">
                  <c:v>43</c:v>
                </c:pt>
                <c:pt idx="86">
                  <c:v>66</c:v>
                </c:pt>
                <c:pt idx="87">
                  <c:v>36</c:v>
                </c:pt>
                <c:pt idx="88">
                  <c:v>63</c:v>
                </c:pt>
                <c:pt idx="89">
                  <c:v>38</c:v>
                </c:pt>
                <c:pt idx="90">
                  <c:v>59</c:v>
                </c:pt>
                <c:pt idx="91">
                  <c:v>82</c:v>
                </c:pt>
                <c:pt idx="92">
                  <c:v>66</c:v>
                </c:pt>
                <c:pt idx="93">
                  <c:v>76</c:v>
                </c:pt>
                <c:pt idx="94">
                  <c:v>38</c:v>
                </c:pt>
                <c:pt idx="95">
                  <c:v>53</c:v>
                </c:pt>
                <c:pt idx="96">
                  <c:v>57</c:v>
                </c:pt>
                <c:pt idx="97">
                  <c:v>23</c:v>
                </c:pt>
                <c:pt idx="98">
                  <c:v>65</c:v>
                </c:pt>
                <c:pt idx="99">
                  <c:v>71</c:v>
                </c:pt>
                <c:pt idx="100">
                  <c:v>51</c:v>
                </c:pt>
                <c:pt idx="101">
                  <c:v>57</c:v>
                </c:pt>
                <c:pt idx="102">
                  <c:v>76</c:v>
                </c:pt>
                <c:pt idx="103">
                  <c:v>74</c:v>
                </c:pt>
                <c:pt idx="104">
                  <c:v>48</c:v>
                </c:pt>
                <c:pt idx="105">
                  <c:v>66</c:v>
                </c:pt>
                <c:pt idx="106">
                  <c:v>68</c:v>
                </c:pt>
                <c:pt idx="107">
                  <c:v>65</c:v>
                </c:pt>
                <c:pt idx="108">
                  <c:v>45</c:v>
                </c:pt>
                <c:pt idx="109">
                  <c:v>72</c:v>
                </c:pt>
                <c:pt idx="110">
                  <c:v>55</c:v>
                </c:pt>
                <c:pt idx="111">
                  <c:v>61</c:v>
                </c:pt>
                <c:pt idx="112">
                  <c:v>77</c:v>
                </c:pt>
                <c:pt idx="113">
                  <c:v>50</c:v>
                </c:pt>
                <c:pt idx="114">
                  <c:v>95</c:v>
                </c:pt>
                <c:pt idx="115">
                  <c:v>98</c:v>
                </c:pt>
                <c:pt idx="116">
                  <c:v>80</c:v>
                </c:pt>
                <c:pt idx="117">
                  <c:v>96</c:v>
                </c:pt>
                <c:pt idx="118">
                  <c:v>65</c:v>
                </c:pt>
                <c:pt idx="119">
                  <c:v>80</c:v>
                </c:pt>
                <c:pt idx="120">
                  <c:v>47</c:v>
                </c:pt>
                <c:pt idx="121">
                  <c:v>73</c:v>
                </c:pt>
                <c:pt idx="122">
                  <c:v>75</c:v>
                </c:pt>
                <c:pt idx="123">
                  <c:v>83</c:v>
                </c:pt>
                <c:pt idx="124">
                  <c:v>74</c:v>
                </c:pt>
                <c:pt idx="125">
                  <c:v>76</c:v>
                </c:pt>
                <c:pt idx="126">
                  <c:v>67</c:v>
                </c:pt>
                <c:pt idx="127">
                  <c:v>90</c:v>
                </c:pt>
                <c:pt idx="128">
                  <c:v>78</c:v>
                </c:pt>
                <c:pt idx="129">
                  <c:v>45</c:v>
                </c:pt>
                <c:pt idx="130">
                  <c:v>82</c:v>
                </c:pt>
                <c:pt idx="131">
                  <c:v>83</c:v>
                </c:pt>
                <c:pt idx="132">
                  <c:v>81</c:v>
                </c:pt>
                <c:pt idx="133">
                  <c:v>91</c:v>
                </c:pt>
                <c:pt idx="134">
                  <c:v>53</c:v>
                </c:pt>
                <c:pt idx="135">
                  <c:v>84</c:v>
                </c:pt>
                <c:pt idx="136">
                  <c:v>67</c:v>
                </c:pt>
                <c:pt idx="137">
                  <c:v>78</c:v>
                </c:pt>
                <c:pt idx="138">
                  <c:v>57</c:v>
                </c:pt>
                <c:pt idx="139">
                  <c:v>78</c:v>
                </c:pt>
                <c:pt idx="140">
                  <c:v>69</c:v>
                </c:pt>
                <c:pt idx="141">
                  <c:v>49</c:v>
                </c:pt>
                <c:pt idx="142">
                  <c:v>72</c:v>
                </c:pt>
                <c:pt idx="143">
                  <c:v>56</c:v>
                </c:pt>
                <c:pt idx="144">
                  <c:v>67</c:v>
                </c:pt>
                <c:pt idx="145">
                  <c:v>78</c:v>
                </c:pt>
                <c:pt idx="146">
                  <c:v>76</c:v>
                </c:pt>
                <c:pt idx="147">
                  <c:v>88</c:v>
                </c:pt>
                <c:pt idx="148">
                  <c:v>55</c:v>
                </c:pt>
                <c:pt idx="149">
                  <c:v>60</c:v>
                </c:pt>
                <c:pt idx="150">
                  <c:v>45</c:v>
                </c:pt>
                <c:pt idx="151">
                  <c:v>56</c:v>
                </c:pt>
                <c:pt idx="152">
                  <c:v>63</c:v>
                </c:pt>
                <c:pt idx="153">
                  <c:v>70</c:v>
                </c:pt>
                <c:pt idx="154">
                  <c:v>83</c:v>
                </c:pt>
                <c:pt idx="155">
                  <c:v>89</c:v>
                </c:pt>
                <c:pt idx="156">
                  <c:v>81</c:v>
                </c:pt>
                <c:pt idx="157">
                  <c:v>88</c:v>
                </c:pt>
                <c:pt idx="158">
                  <c:v>82</c:v>
                </c:pt>
                <c:pt idx="159">
                  <c:v>70</c:v>
                </c:pt>
                <c:pt idx="160">
                  <c:v>80</c:v>
                </c:pt>
                <c:pt idx="161">
                  <c:v>93</c:v>
                </c:pt>
                <c:pt idx="162">
                  <c:v>76</c:v>
                </c:pt>
                <c:pt idx="163">
                  <c:v>72</c:v>
                </c:pt>
                <c:pt idx="164">
                  <c:v>86</c:v>
                </c:pt>
                <c:pt idx="165">
                  <c:v>93</c:v>
                </c:pt>
                <c:pt idx="166">
                  <c:v>72</c:v>
                </c:pt>
                <c:pt idx="167">
                  <c:v>92</c:v>
                </c:pt>
                <c:pt idx="168">
                  <c:v>81</c:v>
                </c:pt>
                <c:pt idx="169">
                  <c:v>88</c:v>
                </c:pt>
                <c:pt idx="170">
                  <c:v>97</c:v>
                </c:pt>
                <c:pt idx="171">
                  <c:v>96</c:v>
                </c:pt>
                <c:pt idx="172">
                  <c:v>77</c:v>
                </c:pt>
                <c:pt idx="173">
                  <c:v>56</c:v>
                </c:pt>
                <c:pt idx="174">
                  <c:v>70</c:v>
                </c:pt>
                <c:pt idx="175">
                  <c:v>72</c:v>
                </c:pt>
                <c:pt idx="176">
                  <c:v>53</c:v>
                </c:pt>
                <c:pt idx="177">
                  <c:v>67</c:v>
                </c:pt>
                <c:pt idx="178">
                  <c:v>67</c:v>
                </c:pt>
                <c:pt idx="179">
                  <c:v>89</c:v>
                </c:pt>
                <c:pt idx="180">
                  <c:v>91</c:v>
                </c:pt>
                <c:pt idx="181">
                  <c:v>83</c:v>
                </c:pt>
                <c:pt idx="182">
                  <c:v>62</c:v>
                </c:pt>
                <c:pt idx="183">
                  <c:v>71</c:v>
                </c:pt>
                <c:pt idx="184">
                  <c:v>79</c:v>
                </c:pt>
                <c:pt idx="185">
                  <c:v>53</c:v>
                </c:pt>
                <c:pt idx="186">
                  <c:v>55</c:v>
                </c:pt>
                <c:pt idx="187">
                  <c:v>85</c:v>
                </c:pt>
                <c:pt idx="188">
                  <c:v>69</c:v>
                </c:pt>
                <c:pt idx="189">
                  <c:v>67</c:v>
                </c:pt>
                <c:pt idx="190">
                  <c:v>89</c:v>
                </c:pt>
                <c:pt idx="191">
                  <c:v>54</c:v>
                </c:pt>
                <c:pt idx="192">
                  <c:v>62</c:v>
                </c:pt>
                <c:pt idx="193">
                  <c:v>62</c:v>
                </c:pt>
                <c:pt idx="194">
                  <c:v>88</c:v>
                </c:pt>
                <c:pt idx="195">
                  <c:v>66</c:v>
                </c:pt>
                <c:pt idx="196">
                  <c:v>67</c:v>
                </c:pt>
                <c:pt idx="197">
                  <c:v>74</c:v>
                </c:pt>
                <c:pt idx="198">
                  <c:v>87</c:v>
                </c:pt>
                <c:pt idx="199">
                  <c:v>75</c:v>
                </c:pt>
                <c:pt idx="200">
                  <c:v>87</c:v>
                </c:pt>
                <c:pt idx="201">
                  <c:v>49</c:v>
                </c:pt>
                <c:pt idx="202">
                  <c:v>53</c:v>
                </c:pt>
                <c:pt idx="203">
                  <c:v>54</c:v>
                </c:pt>
                <c:pt idx="204">
                  <c:v>83</c:v>
                </c:pt>
                <c:pt idx="205">
                  <c:v>79</c:v>
                </c:pt>
                <c:pt idx="206">
                  <c:v>90</c:v>
                </c:pt>
                <c:pt idx="207">
                  <c:v>82</c:v>
                </c:pt>
                <c:pt idx="208">
                  <c:v>68</c:v>
                </c:pt>
                <c:pt idx="209">
                  <c:v>67</c:v>
                </c:pt>
                <c:pt idx="210">
                  <c:v>78</c:v>
                </c:pt>
                <c:pt idx="211">
                  <c:v>77</c:v>
                </c:pt>
                <c:pt idx="212">
                  <c:v>83</c:v>
                </c:pt>
                <c:pt idx="213">
                  <c:v>81</c:v>
                </c:pt>
                <c:pt idx="214">
                  <c:v>64</c:v>
                </c:pt>
                <c:pt idx="215">
                  <c:v>48</c:v>
                </c:pt>
                <c:pt idx="216">
                  <c:v>82</c:v>
                </c:pt>
                <c:pt idx="217">
                  <c:v>85</c:v>
                </c:pt>
                <c:pt idx="218">
                  <c:v>78</c:v>
                </c:pt>
                <c:pt idx="219">
                  <c:v>51</c:v>
                </c:pt>
                <c:pt idx="220">
                  <c:v>57</c:v>
                </c:pt>
                <c:pt idx="221">
                  <c:v>43</c:v>
                </c:pt>
                <c:pt idx="222">
                  <c:v>74</c:v>
                </c:pt>
                <c:pt idx="223">
                  <c:v>94</c:v>
                </c:pt>
                <c:pt idx="224">
                  <c:v>88</c:v>
                </c:pt>
                <c:pt idx="225">
                  <c:v>56</c:v>
                </c:pt>
                <c:pt idx="226">
                  <c:v>62</c:v>
                </c:pt>
                <c:pt idx="227">
                  <c:v>53</c:v>
                </c:pt>
                <c:pt idx="228">
                  <c:v>77</c:v>
                </c:pt>
                <c:pt idx="229">
                  <c:v>88</c:v>
                </c:pt>
                <c:pt idx="230">
                  <c:v>81</c:v>
                </c:pt>
                <c:pt idx="231">
                  <c:v>59</c:v>
                </c:pt>
                <c:pt idx="232">
                  <c:v>62</c:v>
                </c:pt>
                <c:pt idx="233">
                  <c:v>66</c:v>
                </c:pt>
                <c:pt idx="234">
                  <c:v>44</c:v>
                </c:pt>
                <c:pt idx="235">
                  <c:v>60</c:v>
                </c:pt>
                <c:pt idx="236">
                  <c:v>64</c:v>
                </c:pt>
                <c:pt idx="237">
                  <c:v>44</c:v>
                </c:pt>
                <c:pt idx="238">
                  <c:v>55</c:v>
                </c:pt>
                <c:pt idx="239">
                  <c:v>69</c:v>
                </c:pt>
                <c:pt idx="240">
                  <c:v>49</c:v>
                </c:pt>
                <c:pt idx="241">
                  <c:v>71</c:v>
                </c:pt>
                <c:pt idx="242">
                  <c:v>57</c:v>
                </c:pt>
                <c:pt idx="243">
                  <c:v>66</c:v>
                </c:pt>
                <c:pt idx="244">
                  <c:v>84</c:v>
                </c:pt>
                <c:pt idx="245">
                  <c:v>68</c:v>
                </c:pt>
                <c:pt idx="246">
                  <c:v>83</c:v>
                </c:pt>
                <c:pt idx="247">
                  <c:v>64</c:v>
                </c:pt>
                <c:pt idx="248">
                  <c:v>60</c:v>
                </c:pt>
                <c:pt idx="249">
                  <c:v>54</c:v>
                </c:pt>
                <c:pt idx="250">
                  <c:v>65</c:v>
                </c:pt>
                <c:pt idx="251">
                  <c:v>75</c:v>
                </c:pt>
                <c:pt idx="252">
                  <c:v>84</c:v>
                </c:pt>
                <c:pt idx="253">
                  <c:v>68</c:v>
                </c:pt>
                <c:pt idx="254">
                  <c:v>62</c:v>
                </c:pt>
                <c:pt idx="255">
                  <c:v>68</c:v>
                </c:pt>
                <c:pt idx="256">
                  <c:v>55</c:v>
                </c:pt>
                <c:pt idx="257">
                  <c:v>73</c:v>
                </c:pt>
                <c:pt idx="258">
                  <c:v>82</c:v>
                </c:pt>
                <c:pt idx="259">
                  <c:v>83</c:v>
                </c:pt>
                <c:pt idx="260">
                  <c:v>61</c:v>
                </c:pt>
                <c:pt idx="261">
                  <c:v>52</c:v>
                </c:pt>
                <c:pt idx="262">
                  <c:v>84</c:v>
                </c:pt>
                <c:pt idx="263">
                  <c:v>83</c:v>
                </c:pt>
                <c:pt idx="264">
                  <c:v>41</c:v>
                </c:pt>
                <c:pt idx="265">
                  <c:v>49</c:v>
                </c:pt>
                <c:pt idx="266">
                  <c:v>34</c:v>
                </c:pt>
                <c:pt idx="267">
                  <c:v>79</c:v>
                </c:pt>
                <c:pt idx="268">
                  <c:v>47</c:v>
                </c:pt>
                <c:pt idx="269">
                  <c:v>46</c:v>
                </c:pt>
                <c:pt idx="270">
                  <c:v>96</c:v>
                </c:pt>
                <c:pt idx="271">
                  <c:v>69</c:v>
                </c:pt>
                <c:pt idx="272">
                  <c:v>65</c:v>
                </c:pt>
                <c:pt idx="273">
                  <c:v>84</c:v>
                </c:pt>
                <c:pt idx="274">
                  <c:v>89</c:v>
                </c:pt>
                <c:pt idx="275">
                  <c:v>69</c:v>
                </c:pt>
                <c:pt idx="276">
                  <c:v>55</c:v>
                </c:pt>
                <c:pt idx="277">
                  <c:v>43</c:v>
                </c:pt>
                <c:pt idx="278">
                  <c:v>51</c:v>
                </c:pt>
                <c:pt idx="279">
                  <c:v>77</c:v>
                </c:pt>
                <c:pt idx="280">
                  <c:v>72</c:v>
                </c:pt>
                <c:pt idx="281">
                  <c:v>68</c:v>
                </c:pt>
                <c:pt idx="282">
                  <c:v>61</c:v>
                </c:pt>
                <c:pt idx="283">
                  <c:v>92</c:v>
                </c:pt>
                <c:pt idx="284">
                  <c:v>64</c:v>
                </c:pt>
                <c:pt idx="285">
                  <c:v>75</c:v>
                </c:pt>
                <c:pt idx="286">
                  <c:v>66</c:v>
                </c:pt>
                <c:pt idx="287">
                  <c:v>63</c:v>
                </c:pt>
                <c:pt idx="288">
                  <c:v>69</c:v>
                </c:pt>
                <c:pt idx="289">
                  <c:v>92</c:v>
                </c:pt>
                <c:pt idx="290">
                  <c:v>70</c:v>
                </c:pt>
                <c:pt idx="291">
                  <c:v>74</c:v>
                </c:pt>
                <c:pt idx="292">
                  <c:v>43</c:v>
                </c:pt>
                <c:pt idx="293">
                  <c:v>70</c:v>
                </c:pt>
                <c:pt idx="294">
                  <c:v>94</c:v>
                </c:pt>
                <c:pt idx="295">
                  <c:v>82</c:v>
                </c:pt>
                <c:pt idx="296">
                  <c:v>69</c:v>
                </c:pt>
                <c:pt idx="297">
                  <c:v>90</c:v>
                </c:pt>
                <c:pt idx="298">
                  <c:v>84</c:v>
                </c:pt>
                <c:pt idx="299">
                  <c:v>57</c:v>
                </c:pt>
                <c:pt idx="300">
                  <c:v>85</c:v>
                </c:pt>
                <c:pt idx="301">
                  <c:v>84</c:v>
                </c:pt>
                <c:pt idx="302">
                  <c:v>61</c:v>
                </c:pt>
                <c:pt idx="303">
                  <c:v>86</c:v>
                </c:pt>
                <c:pt idx="304">
                  <c:v>86</c:v>
                </c:pt>
                <c:pt idx="305">
                  <c:v>92</c:v>
                </c:pt>
                <c:pt idx="306">
                  <c:v>55</c:v>
                </c:pt>
                <c:pt idx="307">
                  <c:v>54</c:v>
                </c:pt>
                <c:pt idx="308">
                  <c:v>91</c:v>
                </c:pt>
                <c:pt idx="309">
                  <c:v>62</c:v>
                </c:pt>
                <c:pt idx="310">
                  <c:v>62</c:v>
                </c:pt>
                <c:pt idx="311">
                  <c:v>90</c:v>
                </c:pt>
                <c:pt idx="312">
                  <c:v>0</c:v>
                </c:pt>
                <c:pt idx="313">
                  <c:v>82</c:v>
                </c:pt>
                <c:pt idx="314">
                  <c:v>64</c:v>
                </c:pt>
                <c:pt idx="315">
                  <c:v>59</c:v>
                </c:pt>
                <c:pt idx="316">
                  <c:v>69</c:v>
                </c:pt>
                <c:pt idx="317">
                  <c:v>68</c:v>
                </c:pt>
                <c:pt idx="318">
                  <c:v>83</c:v>
                </c:pt>
                <c:pt idx="319">
                  <c:v>64</c:v>
                </c:pt>
                <c:pt idx="320">
                  <c:v>71</c:v>
                </c:pt>
                <c:pt idx="321">
                  <c:v>90</c:v>
                </c:pt>
                <c:pt idx="322">
                  <c:v>79</c:v>
                </c:pt>
                <c:pt idx="323">
                  <c:v>80</c:v>
                </c:pt>
                <c:pt idx="324">
                  <c:v>36</c:v>
                </c:pt>
                <c:pt idx="325">
                  <c:v>38</c:v>
                </c:pt>
                <c:pt idx="326">
                  <c:v>75</c:v>
                </c:pt>
                <c:pt idx="327">
                  <c:v>60</c:v>
                </c:pt>
                <c:pt idx="328">
                  <c:v>74</c:v>
                </c:pt>
                <c:pt idx="329">
                  <c:v>63</c:v>
                </c:pt>
                <c:pt idx="330">
                  <c:v>35</c:v>
                </c:pt>
                <c:pt idx="331">
                  <c:v>76</c:v>
                </c:pt>
                <c:pt idx="332">
                  <c:v>73</c:v>
                </c:pt>
                <c:pt idx="333">
                  <c:v>53</c:v>
                </c:pt>
                <c:pt idx="334">
                  <c:v>80</c:v>
                </c:pt>
                <c:pt idx="335">
                  <c:v>64</c:v>
                </c:pt>
                <c:pt idx="336">
                  <c:v>76</c:v>
                </c:pt>
                <c:pt idx="337">
                  <c:v>74</c:v>
                </c:pt>
                <c:pt idx="338">
                  <c:v>68</c:v>
                </c:pt>
                <c:pt idx="339">
                  <c:v>64</c:v>
                </c:pt>
                <c:pt idx="340">
                  <c:v>52</c:v>
                </c:pt>
                <c:pt idx="341">
                  <c:v>66</c:v>
                </c:pt>
                <c:pt idx="342">
                  <c:v>90</c:v>
                </c:pt>
                <c:pt idx="343">
                  <c:v>56</c:v>
                </c:pt>
                <c:pt idx="344">
                  <c:v>47</c:v>
                </c:pt>
                <c:pt idx="345">
                  <c:v>67</c:v>
                </c:pt>
                <c:pt idx="346">
                  <c:v>39</c:v>
                </c:pt>
                <c:pt idx="347">
                  <c:v>46</c:v>
                </c:pt>
                <c:pt idx="348">
                  <c:v>66</c:v>
                </c:pt>
                <c:pt idx="349">
                  <c:v>76</c:v>
                </c:pt>
                <c:pt idx="350">
                  <c:v>64</c:v>
                </c:pt>
                <c:pt idx="351">
                  <c:v>64</c:v>
                </c:pt>
                <c:pt idx="352">
                  <c:v>67</c:v>
                </c:pt>
                <c:pt idx="353">
                  <c:v>72</c:v>
                </c:pt>
                <c:pt idx="354">
                  <c:v>47</c:v>
                </c:pt>
                <c:pt idx="355">
                  <c:v>50</c:v>
                </c:pt>
                <c:pt idx="356">
                  <c:v>60</c:v>
                </c:pt>
                <c:pt idx="357">
                  <c:v>61</c:v>
                </c:pt>
                <c:pt idx="358">
                  <c:v>57</c:v>
                </c:pt>
                <c:pt idx="359">
                  <c:v>70</c:v>
                </c:pt>
                <c:pt idx="360">
                  <c:v>73</c:v>
                </c:pt>
                <c:pt idx="361">
                  <c:v>57</c:v>
                </c:pt>
                <c:pt idx="362">
                  <c:v>89</c:v>
                </c:pt>
                <c:pt idx="363">
                  <c:v>67</c:v>
                </c:pt>
                <c:pt idx="364">
                  <c:v>71</c:v>
                </c:pt>
                <c:pt idx="365">
                  <c:v>76</c:v>
                </c:pt>
                <c:pt idx="366">
                  <c:v>76</c:v>
                </c:pt>
                <c:pt idx="367">
                  <c:v>78</c:v>
                </c:pt>
                <c:pt idx="368">
                  <c:v>77</c:v>
                </c:pt>
                <c:pt idx="369">
                  <c:v>84</c:v>
                </c:pt>
                <c:pt idx="370">
                  <c:v>77</c:v>
                </c:pt>
                <c:pt idx="371">
                  <c:v>95</c:v>
                </c:pt>
                <c:pt idx="372">
                  <c:v>87</c:v>
                </c:pt>
                <c:pt idx="373">
                  <c:v>90</c:v>
                </c:pt>
                <c:pt idx="374">
                  <c:v>83</c:v>
                </c:pt>
                <c:pt idx="375">
                  <c:v>77</c:v>
                </c:pt>
                <c:pt idx="376">
                  <c:v>71</c:v>
                </c:pt>
                <c:pt idx="377">
                  <c:v>61</c:v>
                </c:pt>
                <c:pt idx="378">
                  <c:v>60</c:v>
                </c:pt>
                <c:pt idx="379">
                  <c:v>78</c:v>
                </c:pt>
                <c:pt idx="380">
                  <c:v>65</c:v>
                </c:pt>
                <c:pt idx="381">
                  <c:v>84</c:v>
                </c:pt>
                <c:pt idx="382">
                  <c:v>74</c:v>
                </c:pt>
                <c:pt idx="383">
                  <c:v>57</c:v>
                </c:pt>
                <c:pt idx="384">
                  <c:v>86</c:v>
                </c:pt>
                <c:pt idx="385">
                  <c:v>90</c:v>
                </c:pt>
                <c:pt idx="386">
                  <c:v>82</c:v>
                </c:pt>
                <c:pt idx="387">
                  <c:v>78</c:v>
                </c:pt>
                <c:pt idx="388">
                  <c:v>73</c:v>
                </c:pt>
                <c:pt idx="389">
                  <c:v>79</c:v>
                </c:pt>
                <c:pt idx="390">
                  <c:v>75</c:v>
                </c:pt>
                <c:pt idx="391">
                  <c:v>60</c:v>
                </c:pt>
                <c:pt idx="392">
                  <c:v>58</c:v>
                </c:pt>
                <c:pt idx="393">
                  <c:v>75</c:v>
                </c:pt>
                <c:pt idx="394">
                  <c:v>70</c:v>
                </c:pt>
                <c:pt idx="395">
                  <c:v>62</c:v>
                </c:pt>
                <c:pt idx="396">
                  <c:v>60</c:v>
                </c:pt>
                <c:pt idx="397">
                  <c:v>87</c:v>
                </c:pt>
                <c:pt idx="398">
                  <c:v>78</c:v>
                </c:pt>
                <c:pt idx="399">
                  <c:v>83</c:v>
                </c:pt>
                <c:pt idx="400">
                  <c:v>75</c:v>
                </c:pt>
                <c:pt idx="401">
                  <c:v>48</c:v>
                </c:pt>
                <c:pt idx="402">
                  <c:v>52</c:v>
                </c:pt>
                <c:pt idx="403">
                  <c:v>54</c:v>
                </c:pt>
                <c:pt idx="404">
                  <c:v>75</c:v>
                </c:pt>
                <c:pt idx="405">
                  <c:v>57</c:v>
                </c:pt>
                <c:pt idx="406">
                  <c:v>67</c:v>
                </c:pt>
                <c:pt idx="407">
                  <c:v>67</c:v>
                </c:pt>
                <c:pt idx="408">
                  <c:v>65</c:v>
                </c:pt>
                <c:pt idx="409">
                  <c:v>90</c:v>
                </c:pt>
                <c:pt idx="410">
                  <c:v>69</c:v>
                </c:pt>
                <c:pt idx="411">
                  <c:v>66</c:v>
                </c:pt>
                <c:pt idx="412">
                  <c:v>79</c:v>
                </c:pt>
                <c:pt idx="413">
                  <c:v>72</c:v>
                </c:pt>
                <c:pt idx="414">
                  <c:v>95</c:v>
                </c:pt>
                <c:pt idx="415">
                  <c:v>87</c:v>
                </c:pt>
                <c:pt idx="416">
                  <c:v>78</c:v>
                </c:pt>
                <c:pt idx="417">
                  <c:v>86</c:v>
                </c:pt>
                <c:pt idx="418">
                  <c:v>78</c:v>
                </c:pt>
                <c:pt idx="419">
                  <c:v>56</c:v>
                </c:pt>
                <c:pt idx="420">
                  <c:v>59</c:v>
                </c:pt>
                <c:pt idx="421">
                  <c:v>63</c:v>
                </c:pt>
                <c:pt idx="422">
                  <c:v>77</c:v>
                </c:pt>
                <c:pt idx="423">
                  <c:v>88</c:v>
                </c:pt>
                <c:pt idx="424">
                  <c:v>51</c:v>
                </c:pt>
                <c:pt idx="425">
                  <c:v>95</c:v>
                </c:pt>
                <c:pt idx="426">
                  <c:v>51</c:v>
                </c:pt>
                <c:pt idx="427">
                  <c:v>66</c:v>
                </c:pt>
                <c:pt idx="428">
                  <c:v>78</c:v>
                </c:pt>
                <c:pt idx="429">
                  <c:v>68</c:v>
                </c:pt>
                <c:pt idx="430">
                  <c:v>80</c:v>
                </c:pt>
                <c:pt idx="431">
                  <c:v>54</c:v>
                </c:pt>
                <c:pt idx="432">
                  <c:v>91</c:v>
                </c:pt>
                <c:pt idx="433">
                  <c:v>85</c:v>
                </c:pt>
                <c:pt idx="434">
                  <c:v>55</c:v>
                </c:pt>
                <c:pt idx="435">
                  <c:v>61</c:v>
                </c:pt>
                <c:pt idx="436">
                  <c:v>73</c:v>
                </c:pt>
                <c:pt idx="437">
                  <c:v>78</c:v>
                </c:pt>
                <c:pt idx="438">
                  <c:v>86</c:v>
                </c:pt>
                <c:pt idx="439">
                  <c:v>60</c:v>
                </c:pt>
                <c:pt idx="440">
                  <c:v>83</c:v>
                </c:pt>
                <c:pt idx="441">
                  <c:v>91</c:v>
                </c:pt>
                <c:pt idx="442">
                  <c:v>50</c:v>
                </c:pt>
                <c:pt idx="443">
                  <c:v>85</c:v>
                </c:pt>
                <c:pt idx="444">
                  <c:v>80</c:v>
                </c:pt>
                <c:pt idx="445">
                  <c:v>59</c:v>
                </c:pt>
                <c:pt idx="446">
                  <c:v>60</c:v>
                </c:pt>
                <c:pt idx="447">
                  <c:v>62</c:v>
                </c:pt>
                <c:pt idx="448">
                  <c:v>73</c:v>
                </c:pt>
                <c:pt idx="449">
                  <c:v>81</c:v>
                </c:pt>
                <c:pt idx="450">
                  <c:v>71</c:v>
                </c:pt>
                <c:pt idx="451">
                  <c:v>50</c:v>
                </c:pt>
                <c:pt idx="452">
                  <c:v>71</c:v>
                </c:pt>
                <c:pt idx="453">
                  <c:v>65</c:v>
                </c:pt>
                <c:pt idx="454">
                  <c:v>84</c:v>
                </c:pt>
                <c:pt idx="455">
                  <c:v>94</c:v>
                </c:pt>
                <c:pt idx="456">
                  <c:v>71</c:v>
                </c:pt>
                <c:pt idx="457">
                  <c:v>75</c:v>
                </c:pt>
                <c:pt idx="458">
                  <c:v>73</c:v>
                </c:pt>
                <c:pt idx="459">
                  <c:v>43</c:v>
                </c:pt>
                <c:pt idx="460">
                  <c:v>79</c:v>
                </c:pt>
                <c:pt idx="461">
                  <c:v>81</c:v>
                </c:pt>
              </c:numCache>
            </c:numRef>
          </c:xVal>
          <c:yVal>
            <c:numRef>
              <c:f>TSM_S!$M$24:$M$543</c:f>
              <c:numCache>
                <c:formatCode>0_);[Red]\(0\)</c:formatCode>
                <c:ptCount val="520"/>
                <c:pt idx="0">
                  <c:v>86</c:v>
                </c:pt>
                <c:pt idx="1">
                  <c:v>79</c:v>
                </c:pt>
                <c:pt idx="2">
                  <c:v>85</c:v>
                </c:pt>
                <c:pt idx="3">
                  <c:v>88</c:v>
                </c:pt>
                <c:pt idx="4">
                  <c:v>79</c:v>
                </c:pt>
                <c:pt idx="5">
                  <c:v>80</c:v>
                </c:pt>
                <c:pt idx="6">
                  <c:v>84</c:v>
                </c:pt>
                <c:pt idx="7">
                  <c:v>85</c:v>
                </c:pt>
                <c:pt idx="8">
                  <c:v>87</c:v>
                </c:pt>
                <c:pt idx="9">
                  <c:v>81</c:v>
                </c:pt>
                <c:pt idx="10">
                  <c:v>86</c:v>
                </c:pt>
                <c:pt idx="11">
                  <c:v>86</c:v>
                </c:pt>
                <c:pt idx="12">
                  <c:v>84</c:v>
                </c:pt>
                <c:pt idx="13">
                  <c:v>86</c:v>
                </c:pt>
                <c:pt idx="14">
                  <c:v>87</c:v>
                </c:pt>
                <c:pt idx="15">
                  <c:v>83</c:v>
                </c:pt>
                <c:pt idx="16">
                  <c:v>78</c:v>
                </c:pt>
                <c:pt idx="17">
                  <c:v>78</c:v>
                </c:pt>
                <c:pt idx="18">
                  <c:v>81</c:v>
                </c:pt>
                <c:pt idx="19">
                  <c:v>81</c:v>
                </c:pt>
                <c:pt idx="20">
                  <c:v>69</c:v>
                </c:pt>
                <c:pt idx="21">
                  <c:v>62</c:v>
                </c:pt>
                <c:pt idx="22">
                  <c:v>71</c:v>
                </c:pt>
                <c:pt idx="23">
                  <c:v>73</c:v>
                </c:pt>
                <c:pt idx="24">
                  <c:v>82</c:v>
                </c:pt>
                <c:pt idx="25">
                  <c:v>81</c:v>
                </c:pt>
                <c:pt idx="26">
                  <c:v>73</c:v>
                </c:pt>
                <c:pt idx="27">
                  <c:v>84</c:v>
                </c:pt>
                <c:pt idx="28">
                  <c:v>84</c:v>
                </c:pt>
                <c:pt idx="29">
                  <c:v>83</c:v>
                </c:pt>
                <c:pt idx="30">
                  <c:v>78</c:v>
                </c:pt>
                <c:pt idx="31">
                  <c:v>83</c:v>
                </c:pt>
                <c:pt idx="32">
                  <c:v>66</c:v>
                </c:pt>
                <c:pt idx="33">
                  <c:v>54</c:v>
                </c:pt>
                <c:pt idx="34">
                  <c:v>83</c:v>
                </c:pt>
                <c:pt idx="35">
                  <c:v>69</c:v>
                </c:pt>
                <c:pt idx="36">
                  <c:v>73</c:v>
                </c:pt>
                <c:pt idx="37">
                  <c:v>91</c:v>
                </c:pt>
                <c:pt idx="38">
                  <c:v>83</c:v>
                </c:pt>
                <c:pt idx="39">
                  <c:v>82</c:v>
                </c:pt>
                <c:pt idx="40">
                  <c:v>75</c:v>
                </c:pt>
                <c:pt idx="41">
                  <c:v>78</c:v>
                </c:pt>
                <c:pt idx="42">
                  <c:v>77</c:v>
                </c:pt>
                <c:pt idx="43">
                  <c:v>90</c:v>
                </c:pt>
                <c:pt idx="44">
                  <c:v>86</c:v>
                </c:pt>
                <c:pt idx="45">
                  <c:v>81</c:v>
                </c:pt>
                <c:pt idx="46">
                  <c:v>86</c:v>
                </c:pt>
                <c:pt idx="47">
                  <c:v>90</c:v>
                </c:pt>
                <c:pt idx="48">
                  <c:v>74</c:v>
                </c:pt>
                <c:pt idx="49">
                  <c:v>90</c:v>
                </c:pt>
                <c:pt idx="50">
                  <c:v>81</c:v>
                </c:pt>
                <c:pt idx="51">
                  <c:v>84</c:v>
                </c:pt>
                <c:pt idx="52">
                  <c:v>85</c:v>
                </c:pt>
                <c:pt idx="53">
                  <c:v>82</c:v>
                </c:pt>
                <c:pt idx="54">
                  <c:v>80</c:v>
                </c:pt>
                <c:pt idx="55">
                  <c:v>50</c:v>
                </c:pt>
                <c:pt idx="56">
                  <c:v>86</c:v>
                </c:pt>
                <c:pt idx="57">
                  <c:v>89</c:v>
                </c:pt>
                <c:pt idx="58">
                  <c:v>88</c:v>
                </c:pt>
                <c:pt idx="59">
                  <c:v>67</c:v>
                </c:pt>
                <c:pt idx="60">
                  <c:v>60</c:v>
                </c:pt>
                <c:pt idx="61">
                  <c:v>73</c:v>
                </c:pt>
                <c:pt idx="62">
                  <c:v>87</c:v>
                </c:pt>
                <c:pt idx="63">
                  <c:v>89</c:v>
                </c:pt>
                <c:pt idx="64">
                  <c:v>91</c:v>
                </c:pt>
                <c:pt idx="65">
                  <c:v>87</c:v>
                </c:pt>
                <c:pt idx="66">
                  <c:v>79</c:v>
                </c:pt>
                <c:pt idx="67">
                  <c:v>79</c:v>
                </c:pt>
                <c:pt idx="68">
                  <c:v>80</c:v>
                </c:pt>
                <c:pt idx="69">
                  <c:v>91</c:v>
                </c:pt>
                <c:pt idx="70">
                  <c:v>91</c:v>
                </c:pt>
                <c:pt idx="71">
                  <c:v>86</c:v>
                </c:pt>
                <c:pt idx="72">
                  <c:v>78</c:v>
                </c:pt>
                <c:pt idx="73">
                  <c:v>88</c:v>
                </c:pt>
                <c:pt idx="74">
                  <c:v>91</c:v>
                </c:pt>
                <c:pt idx="75">
                  <c:v>87</c:v>
                </c:pt>
                <c:pt idx="76">
                  <c:v>85</c:v>
                </c:pt>
                <c:pt idx="77">
                  <c:v>88</c:v>
                </c:pt>
                <c:pt idx="78">
                  <c:v>86</c:v>
                </c:pt>
                <c:pt idx="79">
                  <c:v>88</c:v>
                </c:pt>
                <c:pt idx="80">
                  <c:v>88</c:v>
                </c:pt>
                <c:pt idx="81">
                  <c:v>89</c:v>
                </c:pt>
                <c:pt idx="82">
                  <c:v>84</c:v>
                </c:pt>
                <c:pt idx="83">
                  <c:v>79</c:v>
                </c:pt>
                <c:pt idx="84">
                  <c:v>79</c:v>
                </c:pt>
                <c:pt idx="85">
                  <c:v>76</c:v>
                </c:pt>
                <c:pt idx="86">
                  <c:v>77</c:v>
                </c:pt>
                <c:pt idx="87">
                  <c:v>79</c:v>
                </c:pt>
                <c:pt idx="88">
                  <c:v>89</c:v>
                </c:pt>
                <c:pt idx="89">
                  <c:v>81</c:v>
                </c:pt>
                <c:pt idx="90">
                  <c:v>81</c:v>
                </c:pt>
                <c:pt idx="91">
                  <c:v>85</c:v>
                </c:pt>
                <c:pt idx="92">
                  <c:v>87</c:v>
                </c:pt>
                <c:pt idx="93">
                  <c:v>78</c:v>
                </c:pt>
                <c:pt idx="94">
                  <c:v>84</c:v>
                </c:pt>
                <c:pt idx="95">
                  <c:v>87</c:v>
                </c:pt>
                <c:pt idx="96">
                  <c:v>86</c:v>
                </c:pt>
                <c:pt idx="97">
                  <c:v>48</c:v>
                </c:pt>
                <c:pt idx="98" formatCode="General">
                  <c:v>88</c:v>
                </c:pt>
                <c:pt idx="99" formatCode="General">
                  <c:v>83</c:v>
                </c:pt>
                <c:pt idx="100" formatCode="General">
                  <c:v>78</c:v>
                </c:pt>
                <c:pt idx="101" formatCode="General">
                  <c:v>89</c:v>
                </c:pt>
                <c:pt idx="102" formatCode="General">
                  <c:v>92</c:v>
                </c:pt>
                <c:pt idx="103" formatCode="General">
                  <c:v>82</c:v>
                </c:pt>
                <c:pt idx="104" formatCode="General">
                  <c:v>71</c:v>
                </c:pt>
                <c:pt idx="105" formatCode="General">
                  <c:v>87</c:v>
                </c:pt>
                <c:pt idx="106" formatCode="General">
                  <c:v>89</c:v>
                </c:pt>
                <c:pt idx="107" formatCode="General">
                  <c:v>72</c:v>
                </c:pt>
                <c:pt idx="108" formatCode="General">
                  <c:v>37</c:v>
                </c:pt>
                <c:pt idx="109" formatCode="General">
                  <c:v>59</c:v>
                </c:pt>
                <c:pt idx="110" formatCode="General">
                  <c:v>72</c:v>
                </c:pt>
                <c:pt idx="111" formatCode="General">
                  <c:v>82</c:v>
                </c:pt>
                <c:pt idx="112" formatCode="General">
                  <c:v>82</c:v>
                </c:pt>
                <c:pt idx="113" formatCode="General">
                  <c:v>80</c:v>
                </c:pt>
                <c:pt idx="114" formatCode="General">
                  <c:v>92</c:v>
                </c:pt>
                <c:pt idx="115" formatCode="General">
                  <c:v>90</c:v>
                </c:pt>
                <c:pt idx="116" formatCode="General">
                  <c:v>67</c:v>
                </c:pt>
                <c:pt idx="117" formatCode="General">
                  <c:v>94</c:v>
                </c:pt>
                <c:pt idx="118" formatCode="General">
                  <c:v>80</c:v>
                </c:pt>
                <c:pt idx="119" formatCode="General">
                  <c:v>71</c:v>
                </c:pt>
                <c:pt idx="120" formatCode="General">
                  <c:v>55</c:v>
                </c:pt>
                <c:pt idx="121" formatCode="General">
                  <c:v>89</c:v>
                </c:pt>
                <c:pt idx="122" formatCode="General">
                  <c:v>82</c:v>
                </c:pt>
                <c:pt idx="123" formatCode="General">
                  <c:v>86</c:v>
                </c:pt>
                <c:pt idx="124" formatCode="General">
                  <c:v>86</c:v>
                </c:pt>
                <c:pt idx="125" formatCode="General">
                  <c:v>88</c:v>
                </c:pt>
                <c:pt idx="126" formatCode="General">
                  <c:v>85</c:v>
                </c:pt>
                <c:pt idx="127" formatCode="General">
                  <c:v>81</c:v>
                </c:pt>
                <c:pt idx="128" formatCode="General">
                  <c:v>88</c:v>
                </c:pt>
                <c:pt idx="129" formatCode="General">
                  <c:v>60</c:v>
                </c:pt>
                <c:pt idx="130" formatCode="General">
                  <c:v>90</c:v>
                </c:pt>
                <c:pt idx="131" formatCode="General">
                  <c:v>89</c:v>
                </c:pt>
                <c:pt idx="132" formatCode="General">
                  <c:v>86</c:v>
                </c:pt>
                <c:pt idx="133" formatCode="General">
                  <c:v>96</c:v>
                </c:pt>
                <c:pt idx="134" formatCode="General">
                  <c:v>76</c:v>
                </c:pt>
                <c:pt idx="135" formatCode="General">
                  <c:v>77</c:v>
                </c:pt>
                <c:pt idx="136" formatCode="General">
                  <c:v>90</c:v>
                </c:pt>
                <c:pt idx="137" formatCode="General">
                  <c:v>89</c:v>
                </c:pt>
                <c:pt idx="138" formatCode="General">
                  <c:v>83</c:v>
                </c:pt>
                <c:pt idx="139" formatCode="General">
                  <c:v>87</c:v>
                </c:pt>
                <c:pt idx="140" formatCode="General">
                  <c:v>87</c:v>
                </c:pt>
                <c:pt idx="141" formatCode="General">
                  <c:v>80</c:v>
                </c:pt>
                <c:pt idx="142" formatCode="General">
                  <c:v>64</c:v>
                </c:pt>
                <c:pt idx="143" formatCode="General">
                  <c:v>85</c:v>
                </c:pt>
                <c:pt idx="144" formatCode="General">
                  <c:v>89</c:v>
                </c:pt>
                <c:pt idx="145" formatCode="General">
                  <c:v>86</c:v>
                </c:pt>
                <c:pt idx="146" formatCode="General">
                  <c:v>78</c:v>
                </c:pt>
                <c:pt idx="147" formatCode="General">
                  <c:v>90</c:v>
                </c:pt>
                <c:pt idx="148" formatCode="General">
                  <c:v>86</c:v>
                </c:pt>
                <c:pt idx="149" formatCode="General">
                  <c:v>91</c:v>
                </c:pt>
                <c:pt idx="150" formatCode="General">
                  <c:v>47</c:v>
                </c:pt>
                <c:pt idx="151" formatCode="General">
                  <c:v>85</c:v>
                </c:pt>
                <c:pt idx="152" formatCode="General">
                  <c:v>82</c:v>
                </c:pt>
                <c:pt idx="153" formatCode="General">
                  <c:v>83</c:v>
                </c:pt>
                <c:pt idx="154" formatCode="General">
                  <c:v>88</c:v>
                </c:pt>
                <c:pt idx="155" formatCode="General">
                  <c:v>83</c:v>
                </c:pt>
                <c:pt idx="156" formatCode="General">
                  <c:v>71</c:v>
                </c:pt>
                <c:pt idx="157" formatCode="General">
                  <c:v>88</c:v>
                </c:pt>
                <c:pt idx="158" formatCode="General">
                  <c:v>82</c:v>
                </c:pt>
                <c:pt idx="159" formatCode="General">
                  <c:v>80</c:v>
                </c:pt>
                <c:pt idx="160" formatCode="General">
                  <c:v>90</c:v>
                </c:pt>
                <c:pt idx="161" formatCode="General">
                  <c:v>91</c:v>
                </c:pt>
                <c:pt idx="162" formatCode="General">
                  <c:v>90</c:v>
                </c:pt>
                <c:pt idx="163" formatCode="General">
                  <c:v>88</c:v>
                </c:pt>
                <c:pt idx="164" formatCode="General">
                  <c:v>88</c:v>
                </c:pt>
                <c:pt idx="165" formatCode="General">
                  <c:v>93</c:v>
                </c:pt>
                <c:pt idx="166" formatCode="General">
                  <c:v>93</c:v>
                </c:pt>
                <c:pt idx="167" formatCode="General">
                  <c:v>90</c:v>
                </c:pt>
                <c:pt idx="168" formatCode="General">
                  <c:v>89</c:v>
                </c:pt>
                <c:pt idx="169" formatCode="General">
                  <c:v>94</c:v>
                </c:pt>
                <c:pt idx="170" formatCode="General">
                  <c:v>94</c:v>
                </c:pt>
                <c:pt idx="171" formatCode="General">
                  <c:v>88</c:v>
                </c:pt>
                <c:pt idx="172" formatCode="General">
                  <c:v>83</c:v>
                </c:pt>
                <c:pt idx="173" formatCode="General">
                  <c:v>84</c:v>
                </c:pt>
                <c:pt idx="174" formatCode="General">
                  <c:v>82</c:v>
                </c:pt>
                <c:pt idx="175" formatCode="General">
                  <c:v>79</c:v>
                </c:pt>
                <c:pt idx="176" formatCode="General">
                  <c:v>71</c:v>
                </c:pt>
                <c:pt idx="177" formatCode="General">
                  <c:v>91</c:v>
                </c:pt>
                <c:pt idx="178" formatCode="General">
                  <c:v>88</c:v>
                </c:pt>
                <c:pt idx="179" formatCode="General">
                  <c:v>90</c:v>
                </c:pt>
                <c:pt idx="180" formatCode="General">
                  <c:v>82</c:v>
                </c:pt>
                <c:pt idx="181" formatCode="General">
                  <c:v>88</c:v>
                </c:pt>
                <c:pt idx="182" formatCode="General">
                  <c:v>81</c:v>
                </c:pt>
                <c:pt idx="183" formatCode="General">
                  <c:v>86</c:v>
                </c:pt>
                <c:pt idx="184" formatCode="General">
                  <c:v>90</c:v>
                </c:pt>
                <c:pt idx="185" formatCode="General">
                  <c:v>74</c:v>
                </c:pt>
                <c:pt idx="186" formatCode="General">
                  <c:v>53</c:v>
                </c:pt>
                <c:pt idx="187" formatCode="General">
                  <c:v>88</c:v>
                </c:pt>
                <c:pt idx="188" formatCode="General">
                  <c:v>89</c:v>
                </c:pt>
                <c:pt idx="189" formatCode="General">
                  <c:v>93</c:v>
                </c:pt>
                <c:pt idx="190" formatCode="General">
                  <c:v>88</c:v>
                </c:pt>
                <c:pt idx="191" formatCode="General">
                  <c:v>82</c:v>
                </c:pt>
                <c:pt idx="192" formatCode="General">
                  <c:v>92</c:v>
                </c:pt>
                <c:pt idx="193" formatCode="General">
                  <c:v>91</c:v>
                </c:pt>
                <c:pt idx="194" formatCode="General">
                  <c:v>92</c:v>
                </c:pt>
                <c:pt idx="195" formatCode="General">
                  <c:v>71</c:v>
                </c:pt>
                <c:pt idx="196" formatCode="General">
                  <c:v>84</c:v>
                </c:pt>
                <c:pt idx="197" formatCode="General">
                  <c:v>83</c:v>
                </c:pt>
                <c:pt idx="198" formatCode="General">
                  <c:v>91</c:v>
                </c:pt>
                <c:pt idx="199" formatCode="General">
                  <c:v>67</c:v>
                </c:pt>
                <c:pt idx="200" formatCode="General">
                  <c:v>91</c:v>
                </c:pt>
                <c:pt idx="201" formatCode="General">
                  <c:v>40</c:v>
                </c:pt>
                <c:pt idx="202" formatCode="General">
                  <c:v>73</c:v>
                </c:pt>
                <c:pt idx="203" formatCode="General">
                  <c:v>72</c:v>
                </c:pt>
                <c:pt idx="204" formatCode="General">
                  <c:v>95</c:v>
                </c:pt>
                <c:pt idx="205" formatCode="General">
                  <c:v>93</c:v>
                </c:pt>
                <c:pt idx="206" formatCode="General">
                  <c:v>87</c:v>
                </c:pt>
                <c:pt idx="207" formatCode="General">
                  <c:v>93</c:v>
                </c:pt>
                <c:pt idx="208" formatCode="General">
                  <c:v>92</c:v>
                </c:pt>
                <c:pt idx="209" formatCode="General">
                  <c:v>94</c:v>
                </c:pt>
                <c:pt idx="210" formatCode="General">
                  <c:v>91</c:v>
                </c:pt>
                <c:pt idx="211" formatCode="General">
                  <c:v>67</c:v>
                </c:pt>
                <c:pt idx="212" formatCode="General">
                  <c:v>64</c:v>
                </c:pt>
                <c:pt idx="213" formatCode="General">
                  <c:v>94</c:v>
                </c:pt>
                <c:pt idx="214" formatCode="General">
                  <c:v>76</c:v>
                </c:pt>
                <c:pt idx="215" formatCode="General">
                  <c:v>77</c:v>
                </c:pt>
                <c:pt idx="216" formatCode="General">
                  <c:v>82</c:v>
                </c:pt>
                <c:pt idx="217" formatCode="General">
                  <c:v>79</c:v>
                </c:pt>
                <c:pt idx="218" formatCode="General">
                  <c:v>84</c:v>
                </c:pt>
                <c:pt idx="219" formatCode="General">
                  <c:v>84</c:v>
                </c:pt>
                <c:pt idx="220" formatCode="General">
                  <c:v>85</c:v>
                </c:pt>
                <c:pt idx="221" formatCode="General">
                  <c:v>78</c:v>
                </c:pt>
                <c:pt idx="222" formatCode="General">
                  <c:v>82</c:v>
                </c:pt>
                <c:pt idx="223" formatCode="General">
                  <c:v>94</c:v>
                </c:pt>
                <c:pt idx="224" formatCode="General">
                  <c:v>85</c:v>
                </c:pt>
                <c:pt idx="225" formatCode="General">
                  <c:v>82</c:v>
                </c:pt>
                <c:pt idx="226" formatCode="General">
                  <c:v>72</c:v>
                </c:pt>
                <c:pt idx="227" formatCode="General">
                  <c:v>83</c:v>
                </c:pt>
                <c:pt idx="228" formatCode="General">
                  <c:v>85</c:v>
                </c:pt>
                <c:pt idx="229" formatCode="General">
                  <c:v>80</c:v>
                </c:pt>
                <c:pt idx="230" formatCode="General">
                  <c:v>85</c:v>
                </c:pt>
                <c:pt idx="231" formatCode="General">
                  <c:v>77</c:v>
                </c:pt>
                <c:pt idx="232" formatCode="General">
                  <c:v>83</c:v>
                </c:pt>
                <c:pt idx="233" formatCode="General">
                  <c:v>85</c:v>
                </c:pt>
                <c:pt idx="234" formatCode="General">
                  <c:v>80</c:v>
                </c:pt>
                <c:pt idx="235" formatCode="General">
                  <c:v>90</c:v>
                </c:pt>
                <c:pt idx="236" formatCode="General">
                  <c:v>78</c:v>
                </c:pt>
                <c:pt idx="237" formatCode="General">
                  <c:v>60</c:v>
                </c:pt>
                <c:pt idx="238" formatCode="General">
                  <c:v>83</c:v>
                </c:pt>
                <c:pt idx="239" formatCode="General">
                  <c:v>70</c:v>
                </c:pt>
                <c:pt idx="240" formatCode="General">
                  <c:v>76</c:v>
                </c:pt>
                <c:pt idx="241" formatCode="General">
                  <c:v>75</c:v>
                </c:pt>
                <c:pt idx="242" formatCode="General">
                  <c:v>76</c:v>
                </c:pt>
                <c:pt idx="243" formatCode="General">
                  <c:v>72</c:v>
                </c:pt>
                <c:pt idx="244" formatCode="General">
                  <c:v>89</c:v>
                </c:pt>
                <c:pt idx="245" formatCode="General">
                  <c:v>80</c:v>
                </c:pt>
                <c:pt idx="246" formatCode="General">
                  <c:v>79</c:v>
                </c:pt>
                <c:pt idx="247" formatCode="General">
                  <c:v>77</c:v>
                </c:pt>
                <c:pt idx="248" formatCode="General">
                  <c:v>67</c:v>
                </c:pt>
                <c:pt idx="249" formatCode="General">
                  <c:v>68</c:v>
                </c:pt>
                <c:pt idx="250" formatCode="General">
                  <c:v>88</c:v>
                </c:pt>
                <c:pt idx="251" formatCode="General">
                  <c:v>66</c:v>
                </c:pt>
                <c:pt idx="252" formatCode="General">
                  <c:v>73</c:v>
                </c:pt>
                <c:pt idx="253" formatCode="General">
                  <c:v>69</c:v>
                </c:pt>
                <c:pt idx="254" formatCode="General">
                  <c:v>63</c:v>
                </c:pt>
                <c:pt idx="255" formatCode="General">
                  <c:v>86</c:v>
                </c:pt>
                <c:pt idx="256" formatCode="General">
                  <c:v>67</c:v>
                </c:pt>
                <c:pt idx="257" formatCode="General">
                  <c:v>69</c:v>
                </c:pt>
                <c:pt idx="258" formatCode="General">
                  <c:v>71</c:v>
                </c:pt>
                <c:pt idx="259" formatCode="General">
                  <c:v>65</c:v>
                </c:pt>
                <c:pt idx="260" formatCode="General">
                  <c:v>81</c:v>
                </c:pt>
                <c:pt idx="261" formatCode="General">
                  <c:v>71</c:v>
                </c:pt>
                <c:pt idx="262" formatCode="General">
                  <c:v>87</c:v>
                </c:pt>
                <c:pt idx="263" formatCode="General">
                  <c:v>71</c:v>
                </c:pt>
                <c:pt idx="264" formatCode="General">
                  <c:v>48</c:v>
                </c:pt>
                <c:pt idx="265" formatCode="General">
                  <c:v>76</c:v>
                </c:pt>
                <c:pt idx="266" formatCode="General">
                  <c:v>60</c:v>
                </c:pt>
                <c:pt idx="267" formatCode="General">
                  <c:v>78</c:v>
                </c:pt>
                <c:pt idx="268" formatCode="General">
                  <c:v>56</c:v>
                </c:pt>
                <c:pt idx="269" formatCode="General">
                  <c:v>76</c:v>
                </c:pt>
                <c:pt idx="270" formatCode="General">
                  <c:v>95</c:v>
                </c:pt>
                <c:pt idx="271" formatCode="General">
                  <c:v>70</c:v>
                </c:pt>
                <c:pt idx="272" formatCode="General">
                  <c:v>78</c:v>
                </c:pt>
                <c:pt idx="273" formatCode="General">
                  <c:v>84</c:v>
                </c:pt>
                <c:pt idx="274" formatCode="General">
                  <c:v>83</c:v>
                </c:pt>
                <c:pt idx="275" formatCode="General">
                  <c:v>79</c:v>
                </c:pt>
                <c:pt idx="276" formatCode="General">
                  <c:v>82</c:v>
                </c:pt>
                <c:pt idx="277" formatCode="General">
                  <c:v>81</c:v>
                </c:pt>
                <c:pt idx="278" formatCode="General">
                  <c:v>82</c:v>
                </c:pt>
                <c:pt idx="279" formatCode="General">
                  <c:v>72</c:v>
                </c:pt>
                <c:pt idx="280" formatCode="General">
                  <c:v>68</c:v>
                </c:pt>
                <c:pt idx="281" formatCode="General">
                  <c:v>68</c:v>
                </c:pt>
                <c:pt idx="282" formatCode="General">
                  <c:v>78</c:v>
                </c:pt>
                <c:pt idx="283" formatCode="General">
                  <c:v>92</c:v>
                </c:pt>
                <c:pt idx="284" formatCode="General">
                  <c:v>78</c:v>
                </c:pt>
                <c:pt idx="285" formatCode="General">
                  <c:v>77</c:v>
                </c:pt>
                <c:pt idx="286" formatCode="General">
                  <c:v>81</c:v>
                </c:pt>
                <c:pt idx="287" formatCode="General">
                  <c:v>68</c:v>
                </c:pt>
                <c:pt idx="288" formatCode="General">
                  <c:v>76</c:v>
                </c:pt>
                <c:pt idx="289" formatCode="General">
                  <c:v>93</c:v>
                </c:pt>
                <c:pt idx="290" formatCode="General">
                  <c:v>75</c:v>
                </c:pt>
                <c:pt idx="291" formatCode="General">
                  <c:v>86</c:v>
                </c:pt>
                <c:pt idx="292" formatCode="General">
                  <c:v>69</c:v>
                </c:pt>
                <c:pt idx="293" formatCode="General">
                  <c:v>86</c:v>
                </c:pt>
                <c:pt idx="294" formatCode="General">
                  <c:v>94</c:v>
                </c:pt>
                <c:pt idx="295" formatCode="General">
                  <c:v>72</c:v>
                </c:pt>
                <c:pt idx="296" formatCode="General">
                  <c:v>81</c:v>
                </c:pt>
                <c:pt idx="297" formatCode="General">
                  <c:v>90</c:v>
                </c:pt>
                <c:pt idx="298" formatCode="General">
                  <c:v>81</c:v>
                </c:pt>
                <c:pt idx="299" formatCode="General">
                  <c:v>78</c:v>
                </c:pt>
                <c:pt idx="300" formatCode="General">
                  <c:v>77</c:v>
                </c:pt>
                <c:pt idx="301" formatCode="General">
                  <c:v>91</c:v>
                </c:pt>
                <c:pt idx="302" formatCode="General">
                  <c:v>80</c:v>
                </c:pt>
                <c:pt idx="303" formatCode="General">
                  <c:v>76</c:v>
                </c:pt>
                <c:pt idx="304" formatCode="General">
                  <c:v>90</c:v>
                </c:pt>
                <c:pt idx="305" formatCode="General">
                  <c:v>92</c:v>
                </c:pt>
                <c:pt idx="306" formatCode="General">
                  <c:v>82</c:v>
                </c:pt>
                <c:pt idx="307" formatCode="General">
                  <c:v>69</c:v>
                </c:pt>
                <c:pt idx="308" formatCode="General">
                  <c:v>91</c:v>
                </c:pt>
                <c:pt idx="309" formatCode="General">
                  <c:v>77</c:v>
                </c:pt>
                <c:pt idx="310" formatCode="General">
                  <c:v>61</c:v>
                </c:pt>
                <c:pt idx="311" formatCode="General">
                  <c:v>90</c:v>
                </c:pt>
                <c:pt idx="312" formatCode="General">
                  <c:v>25</c:v>
                </c:pt>
                <c:pt idx="313" formatCode="General">
                  <c:v>84</c:v>
                </c:pt>
                <c:pt idx="314" formatCode="General">
                  <c:v>81</c:v>
                </c:pt>
                <c:pt idx="315" formatCode="General">
                  <c:v>77</c:v>
                </c:pt>
                <c:pt idx="316" formatCode="General">
                  <c:v>87</c:v>
                </c:pt>
                <c:pt idx="317" formatCode="General">
                  <c:v>87</c:v>
                </c:pt>
                <c:pt idx="318" formatCode="General">
                  <c:v>88</c:v>
                </c:pt>
                <c:pt idx="319" formatCode="General">
                  <c:v>86</c:v>
                </c:pt>
                <c:pt idx="320" formatCode="General">
                  <c:v>72</c:v>
                </c:pt>
                <c:pt idx="321" formatCode="General">
                  <c:v>90</c:v>
                </c:pt>
                <c:pt idx="322" formatCode="General">
                  <c:v>91</c:v>
                </c:pt>
                <c:pt idx="323" formatCode="General">
                  <c:v>86</c:v>
                </c:pt>
                <c:pt idx="324" formatCode="General">
                  <c:v>57</c:v>
                </c:pt>
                <c:pt idx="325" formatCode="General">
                  <c:v>54</c:v>
                </c:pt>
                <c:pt idx="326" formatCode="General">
                  <c:v>83</c:v>
                </c:pt>
                <c:pt idx="327" formatCode="General">
                  <c:v>73</c:v>
                </c:pt>
                <c:pt idx="328" formatCode="General">
                  <c:v>93</c:v>
                </c:pt>
                <c:pt idx="329" formatCode="General">
                  <c:v>91</c:v>
                </c:pt>
                <c:pt idx="330" formatCode="General">
                  <c:v>59</c:v>
                </c:pt>
                <c:pt idx="331" formatCode="General">
                  <c:v>95</c:v>
                </c:pt>
                <c:pt idx="332" formatCode="General">
                  <c:v>80</c:v>
                </c:pt>
                <c:pt idx="333" formatCode="General">
                  <c:v>80</c:v>
                </c:pt>
                <c:pt idx="334" formatCode="General">
                  <c:v>94</c:v>
                </c:pt>
                <c:pt idx="335" formatCode="General">
                  <c:v>69</c:v>
                </c:pt>
                <c:pt idx="336" formatCode="General">
                  <c:v>85</c:v>
                </c:pt>
                <c:pt idx="337" formatCode="General">
                  <c:v>94</c:v>
                </c:pt>
                <c:pt idx="338" formatCode="General">
                  <c:v>92</c:v>
                </c:pt>
                <c:pt idx="339" formatCode="General">
                  <c:v>79</c:v>
                </c:pt>
                <c:pt idx="340" formatCode="General">
                  <c:v>81</c:v>
                </c:pt>
                <c:pt idx="341" formatCode="General">
                  <c:v>87</c:v>
                </c:pt>
                <c:pt idx="342" formatCode="General">
                  <c:v>90</c:v>
                </c:pt>
                <c:pt idx="343" formatCode="General">
                  <c:v>68</c:v>
                </c:pt>
                <c:pt idx="344" formatCode="General">
                  <c:v>27</c:v>
                </c:pt>
                <c:pt idx="345" formatCode="General">
                  <c:v>88</c:v>
                </c:pt>
                <c:pt idx="346" formatCode="General">
                  <c:v>52</c:v>
                </c:pt>
                <c:pt idx="347" formatCode="General">
                  <c:v>54</c:v>
                </c:pt>
                <c:pt idx="348" formatCode="General">
                  <c:v>89</c:v>
                </c:pt>
                <c:pt idx="349" formatCode="General">
                  <c:v>85</c:v>
                </c:pt>
                <c:pt idx="350" formatCode="General">
                  <c:v>78</c:v>
                </c:pt>
                <c:pt idx="351" formatCode="General">
                  <c:v>82</c:v>
                </c:pt>
                <c:pt idx="352" formatCode="General">
                  <c:v>79</c:v>
                </c:pt>
                <c:pt idx="353" formatCode="General">
                  <c:v>88</c:v>
                </c:pt>
                <c:pt idx="354" formatCode="General">
                  <c:v>49</c:v>
                </c:pt>
                <c:pt idx="355" formatCode="General">
                  <c:v>88</c:v>
                </c:pt>
                <c:pt idx="356" formatCode="General">
                  <c:v>87</c:v>
                </c:pt>
                <c:pt idx="357" formatCode="General">
                  <c:v>78</c:v>
                </c:pt>
                <c:pt idx="358" formatCode="General">
                  <c:v>76</c:v>
                </c:pt>
                <c:pt idx="359" formatCode="General">
                  <c:v>77</c:v>
                </c:pt>
                <c:pt idx="360" formatCode="General">
                  <c:v>81</c:v>
                </c:pt>
                <c:pt idx="361" formatCode="General">
                  <c:v>0</c:v>
                </c:pt>
                <c:pt idx="362" formatCode="General">
                  <c:v>78</c:v>
                </c:pt>
                <c:pt idx="363" formatCode="General">
                  <c:v>84</c:v>
                </c:pt>
                <c:pt idx="364" formatCode="General">
                  <c:v>88</c:v>
                </c:pt>
                <c:pt idx="365" formatCode="General">
                  <c:v>84</c:v>
                </c:pt>
                <c:pt idx="366" formatCode="General">
                  <c:v>79</c:v>
                </c:pt>
                <c:pt idx="367" formatCode="General">
                  <c:v>82</c:v>
                </c:pt>
                <c:pt idx="368" formatCode="General">
                  <c:v>80</c:v>
                </c:pt>
                <c:pt idx="369" formatCode="General">
                  <c:v>73</c:v>
                </c:pt>
                <c:pt idx="370" formatCode="General">
                  <c:v>88</c:v>
                </c:pt>
                <c:pt idx="371" formatCode="General">
                  <c:v>95</c:v>
                </c:pt>
                <c:pt idx="372" formatCode="General">
                  <c:v>85</c:v>
                </c:pt>
                <c:pt idx="373" formatCode="General">
                  <c:v>90</c:v>
                </c:pt>
                <c:pt idx="374" formatCode="General">
                  <c:v>84</c:v>
                </c:pt>
                <c:pt idx="375" formatCode="General">
                  <c:v>89</c:v>
                </c:pt>
                <c:pt idx="376" formatCode="General">
                  <c:v>73</c:v>
                </c:pt>
                <c:pt idx="377" formatCode="General">
                  <c:v>77</c:v>
                </c:pt>
                <c:pt idx="378" formatCode="General">
                  <c:v>50</c:v>
                </c:pt>
                <c:pt idx="379" formatCode="General">
                  <c:v>73</c:v>
                </c:pt>
                <c:pt idx="380" formatCode="General">
                  <c:v>87</c:v>
                </c:pt>
                <c:pt idx="381" formatCode="General">
                  <c:v>46</c:v>
                </c:pt>
                <c:pt idx="382" formatCode="General">
                  <c:v>65</c:v>
                </c:pt>
                <c:pt idx="383" formatCode="General">
                  <c:v>79</c:v>
                </c:pt>
                <c:pt idx="384" formatCode="General">
                  <c:v>82</c:v>
                </c:pt>
                <c:pt idx="385" formatCode="General">
                  <c:v>90</c:v>
                </c:pt>
                <c:pt idx="386" formatCode="General">
                  <c:v>84</c:v>
                </c:pt>
                <c:pt idx="387" formatCode="General">
                  <c:v>74</c:v>
                </c:pt>
                <c:pt idx="388" formatCode="General">
                  <c:v>86</c:v>
                </c:pt>
                <c:pt idx="389" formatCode="General">
                  <c:v>77</c:v>
                </c:pt>
                <c:pt idx="390" formatCode="General">
                  <c:v>83</c:v>
                </c:pt>
                <c:pt idx="391" formatCode="General">
                  <c:v>72</c:v>
                </c:pt>
                <c:pt idx="392" formatCode="General">
                  <c:v>87</c:v>
                </c:pt>
                <c:pt idx="393" formatCode="General">
                  <c:v>82</c:v>
                </c:pt>
                <c:pt idx="394" formatCode="General">
                  <c:v>71</c:v>
                </c:pt>
                <c:pt idx="395" formatCode="General">
                  <c:v>86</c:v>
                </c:pt>
                <c:pt idx="396" formatCode="General">
                  <c:v>69</c:v>
                </c:pt>
                <c:pt idx="397" formatCode="General">
                  <c:v>72</c:v>
                </c:pt>
                <c:pt idx="398" formatCode="General">
                  <c:v>80</c:v>
                </c:pt>
                <c:pt idx="399" formatCode="General">
                  <c:v>85</c:v>
                </c:pt>
                <c:pt idx="400" formatCode="General">
                  <c:v>68</c:v>
                </c:pt>
                <c:pt idx="401" formatCode="General">
                  <c:v>76</c:v>
                </c:pt>
                <c:pt idx="402" formatCode="General">
                  <c:v>78</c:v>
                </c:pt>
                <c:pt idx="403" formatCode="General">
                  <c:v>72</c:v>
                </c:pt>
                <c:pt idx="404" formatCode="General">
                  <c:v>86</c:v>
                </c:pt>
                <c:pt idx="405" formatCode="General">
                  <c:v>78</c:v>
                </c:pt>
                <c:pt idx="406" formatCode="General">
                  <c:v>90</c:v>
                </c:pt>
                <c:pt idx="407" formatCode="General">
                  <c:v>69</c:v>
                </c:pt>
                <c:pt idx="408" formatCode="General">
                  <c:v>74</c:v>
                </c:pt>
                <c:pt idx="409" formatCode="General">
                  <c:v>90</c:v>
                </c:pt>
                <c:pt idx="410" formatCode="General">
                  <c:v>68</c:v>
                </c:pt>
                <c:pt idx="411" formatCode="General">
                  <c:v>80</c:v>
                </c:pt>
                <c:pt idx="412" formatCode="General">
                  <c:v>83</c:v>
                </c:pt>
                <c:pt idx="413" formatCode="General">
                  <c:v>76</c:v>
                </c:pt>
                <c:pt idx="414" formatCode="General">
                  <c:v>92</c:v>
                </c:pt>
                <c:pt idx="415" formatCode="General">
                  <c:v>81</c:v>
                </c:pt>
                <c:pt idx="416" formatCode="General">
                  <c:v>75</c:v>
                </c:pt>
                <c:pt idx="417" formatCode="General">
                  <c:v>83</c:v>
                </c:pt>
                <c:pt idx="418" formatCode="General">
                  <c:v>87</c:v>
                </c:pt>
                <c:pt idx="419" formatCode="General">
                  <c:v>98</c:v>
                </c:pt>
                <c:pt idx="420" formatCode="General">
                  <c:v>84</c:v>
                </c:pt>
                <c:pt idx="421" formatCode="General">
                  <c:v>86</c:v>
                </c:pt>
                <c:pt idx="422" formatCode="General">
                  <c:v>81</c:v>
                </c:pt>
                <c:pt idx="423" formatCode="General">
                  <c:v>91</c:v>
                </c:pt>
                <c:pt idx="424" formatCode="General">
                  <c:v>84</c:v>
                </c:pt>
                <c:pt idx="425" formatCode="General">
                  <c:v>79</c:v>
                </c:pt>
                <c:pt idx="426" formatCode="General">
                  <c:v>70</c:v>
                </c:pt>
                <c:pt idx="427" formatCode="General">
                  <c:v>74</c:v>
                </c:pt>
                <c:pt idx="428" formatCode="General">
                  <c:v>87</c:v>
                </c:pt>
                <c:pt idx="429" formatCode="General">
                  <c:v>88</c:v>
                </c:pt>
                <c:pt idx="430" formatCode="General">
                  <c:v>85</c:v>
                </c:pt>
                <c:pt idx="431" formatCode="General">
                  <c:v>72</c:v>
                </c:pt>
                <c:pt idx="432" formatCode="General">
                  <c:v>82</c:v>
                </c:pt>
                <c:pt idx="433" formatCode="General">
                  <c:v>87</c:v>
                </c:pt>
                <c:pt idx="434" formatCode="General">
                  <c:v>75</c:v>
                </c:pt>
                <c:pt idx="435" formatCode="General">
                  <c:v>81</c:v>
                </c:pt>
                <c:pt idx="436" formatCode="General">
                  <c:v>65</c:v>
                </c:pt>
                <c:pt idx="437" formatCode="General">
                  <c:v>93</c:v>
                </c:pt>
                <c:pt idx="438" formatCode="General">
                  <c:v>64</c:v>
                </c:pt>
                <c:pt idx="439" formatCode="General">
                  <c:v>79</c:v>
                </c:pt>
                <c:pt idx="440" formatCode="General">
                  <c:v>72</c:v>
                </c:pt>
                <c:pt idx="441" formatCode="General">
                  <c:v>73</c:v>
                </c:pt>
                <c:pt idx="442" formatCode="General">
                  <c:v>60</c:v>
                </c:pt>
                <c:pt idx="443" formatCode="General">
                  <c:v>81</c:v>
                </c:pt>
                <c:pt idx="444" formatCode="General">
                  <c:v>77</c:v>
                </c:pt>
                <c:pt idx="445" formatCode="General">
                  <c:v>90</c:v>
                </c:pt>
                <c:pt idx="446" formatCode="General">
                  <c:v>79</c:v>
                </c:pt>
                <c:pt idx="447" formatCode="General">
                  <c:v>67</c:v>
                </c:pt>
                <c:pt idx="448" formatCode="General">
                  <c:v>69</c:v>
                </c:pt>
                <c:pt idx="449" formatCode="General">
                  <c:v>87</c:v>
                </c:pt>
                <c:pt idx="450" formatCode="General">
                  <c:v>85</c:v>
                </c:pt>
                <c:pt idx="451" formatCode="General">
                  <c:v>85</c:v>
                </c:pt>
                <c:pt idx="452" formatCode="General">
                  <c:v>82</c:v>
                </c:pt>
                <c:pt idx="453" formatCode="General">
                  <c:v>88</c:v>
                </c:pt>
                <c:pt idx="454" formatCode="General">
                  <c:v>94</c:v>
                </c:pt>
                <c:pt idx="455" formatCode="General">
                  <c:v>90</c:v>
                </c:pt>
                <c:pt idx="456" formatCode="General">
                  <c:v>82</c:v>
                </c:pt>
                <c:pt idx="457" formatCode="General">
                  <c:v>80</c:v>
                </c:pt>
                <c:pt idx="458" formatCode="General">
                  <c:v>80</c:v>
                </c:pt>
                <c:pt idx="459" formatCode="General">
                  <c:v>80</c:v>
                </c:pt>
                <c:pt idx="460" formatCode="General">
                  <c:v>77</c:v>
                </c:pt>
                <c:pt idx="461" formatCode="General">
                  <c:v>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83-471F-98F9-4C8F93885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48096"/>
        <c:axId val="94150016"/>
      </c:scatterChart>
      <c:valAx>
        <c:axId val="94148096"/>
        <c:scaling>
          <c:orientation val="minMax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zh-CN" sz="1200" b="0"/>
                  <a:t>卷面实得总分</a:t>
                </a:r>
              </a:p>
            </c:rich>
          </c:tx>
          <c:layout/>
          <c:overlay val="0"/>
        </c:title>
        <c:numFmt formatCode="0_);[Red]\(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150016"/>
        <c:crosses val="autoZero"/>
        <c:crossBetween val="midCat"/>
      </c:valAx>
      <c:valAx>
        <c:axId val="9415001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zh-CN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平时成绩</a:t>
                </a:r>
              </a:p>
            </c:rich>
          </c:tx>
          <c:layout/>
          <c:overlay val="0"/>
        </c:title>
        <c:numFmt formatCode="0_);[Red]\(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41480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TSM_S!$AD$41</c:f>
              <c:strCache>
                <c:ptCount val="1"/>
                <c:pt idx="0">
                  <c:v>频次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TSM_S!$AC$42:$AC$49</c:f>
              <c:strCache>
                <c:ptCount val="8"/>
                <c:pt idx="0">
                  <c:v>40分以下</c:v>
                </c:pt>
                <c:pt idx="1">
                  <c:v>40-49分</c:v>
                </c:pt>
                <c:pt idx="2">
                  <c:v>50-59分</c:v>
                </c:pt>
                <c:pt idx="3">
                  <c:v>60-69分</c:v>
                </c:pt>
                <c:pt idx="4">
                  <c:v>70-79分</c:v>
                </c:pt>
                <c:pt idx="5">
                  <c:v>80-89分</c:v>
                </c:pt>
                <c:pt idx="6">
                  <c:v>90-99分</c:v>
                </c:pt>
                <c:pt idx="7">
                  <c:v>100分</c:v>
                </c:pt>
              </c:strCache>
            </c:strRef>
          </c:cat>
          <c:val>
            <c:numRef>
              <c:f>TSM_S!$AD$42:$AD$49</c:f>
              <c:numCache>
                <c:formatCode>General</c:formatCode>
                <c:ptCount val="8"/>
                <c:pt idx="0">
                  <c:v>11</c:v>
                </c:pt>
                <c:pt idx="1">
                  <c:v>31</c:v>
                </c:pt>
                <c:pt idx="2">
                  <c:v>75</c:v>
                </c:pt>
                <c:pt idx="3">
                  <c:v>109</c:v>
                </c:pt>
                <c:pt idx="4">
                  <c:v>104</c:v>
                </c:pt>
                <c:pt idx="5">
                  <c:v>95</c:v>
                </c:pt>
                <c:pt idx="6">
                  <c:v>37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7D-4A26-B3EB-49AE6C5CD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58880"/>
        <c:axId val="91260416"/>
      </c:barChart>
      <c:lineChart>
        <c:grouping val="standard"/>
        <c:varyColors val="0"/>
        <c:ser>
          <c:idx val="1"/>
          <c:order val="1"/>
          <c:tx>
            <c:strRef>
              <c:f>TSM_S!$AE$41</c:f>
              <c:strCache>
                <c:ptCount val="1"/>
                <c:pt idx="0">
                  <c:v>频率%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TSM_S!$AC$42:$AC$49</c:f>
              <c:strCache>
                <c:ptCount val="8"/>
                <c:pt idx="0">
                  <c:v>40分以下</c:v>
                </c:pt>
                <c:pt idx="1">
                  <c:v>40-49分</c:v>
                </c:pt>
                <c:pt idx="2">
                  <c:v>50-59分</c:v>
                </c:pt>
                <c:pt idx="3">
                  <c:v>60-69分</c:v>
                </c:pt>
                <c:pt idx="4">
                  <c:v>70-79分</c:v>
                </c:pt>
                <c:pt idx="5">
                  <c:v>80-89分</c:v>
                </c:pt>
                <c:pt idx="6">
                  <c:v>90-99分</c:v>
                </c:pt>
                <c:pt idx="7">
                  <c:v>100分</c:v>
                </c:pt>
              </c:strCache>
            </c:strRef>
          </c:cat>
          <c:val>
            <c:numRef>
              <c:f>TSM_S!$AE$42:$AE$49</c:f>
              <c:numCache>
                <c:formatCode>0.0%</c:formatCode>
                <c:ptCount val="8"/>
                <c:pt idx="0" formatCode="General">
                  <c:v>2.3809523809523808E-2</c:v>
                </c:pt>
                <c:pt idx="1">
                  <c:v>6.7099567099567103E-2</c:v>
                </c:pt>
                <c:pt idx="2">
                  <c:v>0.16233766233766234</c:v>
                </c:pt>
                <c:pt idx="3">
                  <c:v>0.23593073593073594</c:v>
                </c:pt>
                <c:pt idx="4">
                  <c:v>0.22510822510822512</c:v>
                </c:pt>
                <c:pt idx="5">
                  <c:v>0.20562770562770563</c:v>
                </c:pt>
                <c:pt idx="6">
                  <c:v>8.0086580086580081E-2</c:v>
                </c:pt>
                <c:pt idx="7" formatCode="General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7D-4A26-B3EB-49AE6C5CDE9D}"/>
            </c:ext>
          </c:extLst>
        </c:ser>
        <c:ser>
          <c:idx val="2"/>
          <c:order val="2"/>
          <c:tx>
            <c:strRef>
              <c:f>TSM_S!$AF$41</c:f>
              <c:strCache>
                <c:ptCount val="1"/>
                <c:pt idx="0">
                  <c:v>累积%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TSM_S!$AC$42:$AC$49</c:f>
              <c:strCache>
                <c:ptCount val="8"/>
                <c:pt idx="0">
                  <c:v>40分以下</c:v>
                </c:pt>
                <c:pt idx="1">
                  <c:v>40-49分</c:v>
                </c:pt>
                <c:pt idx="2">
                  <c:v>50-59分</c:v>
                </c:pt>
                <c:pt idx="3">
                  <c:v>60-69分</c:v>
                </c:pt>
                <c:pt idx="4">
                  <c:v>70-79分</c:v>
                </c:pt>
                <c:pt idx="5">
                  <c:v>80-89分</c:v>
                </c:pt>
                <c:pt idx="6">
                  <c:v>90-99分</c:v>
                </c:pt>
                <c:pt idx="7">
                  <c:v>100分</c:v>
                </c:pt>
              </c:strCache>
            </c:strRef>
          </c:cat>
          <c:val>
            <c:numRef>
              <c:f>TSM_S!$AF$42:$AF$49</c:f>
              <c:numCache>
                <c:formatCode>0.0%</c:formatCode>
                <c:ptCount val="8"/>
                <c:pt idx="0" formatCode="General">
                  <c:v>2.3809523809523808E-2</c:v>
                </c:pt>
                <c:pt idx="1">
                  <c:v>9.0909090909090912E-2</c:v>
                </c:pt>
                <c:pt idx="2">
                  <c:v>0.25324675324675328</c:v>
                </c:pt>
                <c:pt idx="3">
                  <c:v>0.48917748917748921</c:v>
                </c:pt>
                <c:pt idx="4">
                  <c:v>0.7142857142857143</c:v>
                </c:pt>
                <c:pt idx="5">
                  <c:v>0.91991341991341991</c:v>
                </c:pt>
                <c:pt idx="6">
                  <c:v>1</c:v>
                </c:pt>
                <c:pt idx="7" formatCode="General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7D-4A26-B3EB-49AE6C5CD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1936"/>
        <c:axId val="91261952"/>
      </c:lineChart>
      <c:catAx>
        <c:axId val="9125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260416"/>
        <c:crosses val="autoZero"/>
        <c:auto val="1"/>
        <c:lblAlgn val="ctr"/>
        <c:lblOffset val="100"/>
        <c:noMultiLvlLbl val="0"/>
      </c:catAx>
      <c:valAx>
        <c:axId val="9126041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258880"/>
        <c:crosses val="autoZero"/>
        <c:crossBetween val="between"/>
      </c:valAx>
      <c:valAx>
        <c:axId val="912619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271936"/>
        <c:crosses val="max"/>
        <c:crossBetween val="between"/>
      </c:valAx>
      <c:catAx>
        <c:axId val="9127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61952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TSM_S!$AD$59</c:f>
              <c:strCache>
                <c:ptCount val="1"/>
                <c:pt idx="0">
                  <c:v>频次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TSM_S!$AC$60:$AC$67</c:f>
              <c:strCache>
                <c:ptCount val="8"/>
                <c:pt idx="0">
                  <c:v>40分以下</c:v>
                </c:pt>
                <c:pt idx="1">
                  <c:v>40-49分</c:v>
                </c:pt>
                <c:pt idx="2">
                  <c:v>50-59分</c:v>
                </c:pt>
                <c:pt idx="3">
                  <c:v>60-69分</c:v>
                </c:pt>
                <c:pt idx="4">
                  <c:v>70-79分</c:v>
                </c:pt>
                <c:pt idx="5">
                  <c:v>80-89分</c:v>
                </c:pt>
                <c:pt idx="6">
                  <c:v>90-99分</c:v>
                </c:pt>
                <c:pt idx="7">
                  <c:v>100分</c:v>
                </c:pt>
              </c:strCache>
            </c:strRef>
          </c:cat>
          <c:val>
            <c:numRef>
              <c:f>TSM_S!$AD$60:$AD$67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40</c:v>
                </c:pt>
                <c:pt idx="4">
                  <c:v>112</c:v>
                </c:pt>
                <c:pt idx="5">
                  <c:v>214</c:v>
                </c:pt>
                <c:pt idx="6">
                  <c:v>74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A1-4B9F-BF59-53E78320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64384"/>
        <c:axId val="93665920"/>
      </c:barChart>
      <c:lineChart>
        <c:grouping val="standard"/>
        <c:varyColors val="0"/>
        <c:ser>
          <c:idx val="1"/>
          <c:order val="1"/>
          <c:tx>
            <c:strRef>
              <c:f>TSM_S!$AE$59</c:f>
              <c:strCache>
                <c:ptCount val="1"/>
                <c:pt idx="0">
                  <c:v>频率%</c:v>
                </c:pt>
              </c:strCache>
            </c:strRef>
          </c:tx>
          <c:marker>
            <c:symbol val="none"/>
          </c:marker>
          <c:cat>
            <c:strRef>
              <c:f>TSM_S!$AC$60:$AC$67</c:f>
              <c:strCache>
                <c:ptCount val="8"/>
                <c:pt idx="0">
                  <c:v>40分以下</c:v>
                </c:pt>
                <c:pt idx="1">
                  <c:v>40-49分</c:v>
                </c:pt>
                <c:pt idx="2">
                  <c:v>50-59分</c:v>
                </c:pt>
                <c:pt idx="3">
                  <c:v>60-69分</c:v>
                </c:pt>
                <c:pt idx="4">
                  <c:v>70-79分</c:v>
                </c:pt>
                <c:pt idx="5">
                  <c:v>80-89分</c:v>
                </c:pt>
                <c:pt idx="6">
                  <c:v>90-99分</c:v>
                </c:pt>
                <c:pt idx="7">
                  <c:v>100分</c:v>
                </c:pt>
              </c:strCache>
            </c:strRef>
          </c:cat>
          <c:val>
            <c:numRef>
              <c:f>TSM_S!$AE$60:$AE$67</c:f>
              <c:numCache>
                <c:formatCode>General</c:formatCode>
                <c:ptCount val="8"/>
                <c:pt idx="0">
                  <c:v>8.658008658008658E-3</c:v>
                </c:pt>
                <c:pt idx="1">
                  <c:v>1.2987012987012988E-2</c:v>
                </c:pt>
                <c:pt idx="2">
                  <c:v>2.5974025974025976E-2</c:v>
                </c:pt>
                <c:pt idx="3">
                  <c:v>8.6580086580086577E-2</c:v>
                </c:pt>
                <c:pt idx="4">
                  <c:v>0.24242424242424243</c:v>
                </c:pt>
                <c:pt idx="5">
                  <c:v>0.46320346320346323</c:v>
                </c:pt>
                <c:pt idx="6">
                  <c:v>0.16017316017316016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A1-4B9F-BF59-53E78320705D}"/>
            </c:ext>
          </c:extLst>
        </c:ser>
        <c:ser>
          <c:idx val="2"/>
          <c:order val="2"/>
          <c:tx>
            <c:strRef>
              <c:f>TSM_S!$AF$59</c:f>
              <c:strCache>
                <c:ptCount val="1"/>
                <c:pt idx="0">
                  <c:v>累积%</c:v>
                </c:pt>
              </c:strCache>
            </c:strRef>
          </c:tx>
          <c:marker>
            <c:symbol val="none"/>
          </c:marker>
          <c:cat>
            <c:strRef>
              <c:f>TSM_S!$AC$60:$AC$67</c:f>
              <c:strCache>
                <c:ptCount val="8"/>
                <c:pt idx="0">
                  <c:v>40分以下</c:v>
                </c:pt>
                <c:pt idx="1">
                  <c:v>40-49分</c:v>
                </c:pt>
                <c:pt idx="2">
                  <c:v>50-59分</c:v>
                </c:pt>
                <c:pt idx="3">
                  <c:v>60-69分</c:v>
                </c:pt>
                <c:pt idx="4">
                  <c:v>70-79分</c:v>
                </c:pt>
                <c:pt idx="5">
                  <c:v>80-89分</c:v>
                </c:pt>
                <c:pt idx="6">
                  <c:v>90-99分</c:v>
                </c:pt>
                <c:pt idx="7">
                  <c:v>100分</c:v>
                </c:pt>
              </c:strCache>
            </c:strRef>
          </c:cat>
          <c:val>
            <c:numRef>
              <c:f>TSM_S!$AF$60:$AF$67</c:f>
              <c:numCache>
                <c:formatCode>General</c:formatCode>
                <c:ptCount val="8"/>
                <c:pt idx="0">
                  <c:v>8.658008658008658E-3</c:v>
                </c:pt>
                <c:pt idx="1">
                  <c:v>2.1645021645021648E-2</c:v>
                </c:pt>
                <c:pt idx="2">
                  <c:v>4.7619047619047623E-2</c:v>
                </c:pt>
                <c:pt idx="3">
                  <c:v>0.13419913419913421</c:v>
                </c:pt>
                <c:pt idx="4">
                  <c:v>0.37662337662337664</c:v>
                </c:pt>
                <c:pt idx="5">
                  <c:v>0.83982683982683981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A1-4B9F-BF59-53E78320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5632"/>
        <c:axId val="93684096"/>
      </c:lineChart>
      <c:catAx>
        <c:axId val="9366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665920"/>
        <c:crosses val="autoZero"/>
        <c:auto val="1"/>
        <c:lblAlgn val="ctr"/>
        <c:lblOffset val="100"/>
        <c:noMultiLvlLbl val="0"/>
      </c:catAx>
      <c:valAx>
        <c:axId val="9366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64384"/>
        <c:crosses val="autoZero"/>
        <c:crossBetween val="between"/>
      </c:valAx>
      <c:valAx>
        <c:axId val="93684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3685632"/>
        <c:crosses val="max"/>
        <c:crossBetween val="between"/>
      </c:valAx>
      <c:catAx>
        <c:axId val="9368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6840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TSM_S!$AD$73</c:f>
              <c:strCache>
                <c:ptCount val="1"/>
                <c:pt idx="0">
                  <c:v>频次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TSM_S!$AC$74:$AC$81</c:f>
              <c:strCache>
                <c:ptCount val="8"/>
                <c:pt idx="0">
                  <c:v>40分以下</c:v>
                </c:pt>
                <c:pt idx="1">
                  <c:v>40-49分</c:v>
                </c:pt>
                <c:pt idx="2">
                  <c:v>50-59分</c:v>
                </c:pt>
                <c:pt idx="3">
                  <c:v>60-69分</c:v>
                </c:pt>
                <c:pt idx="4">
                  <c:v>70-79分</c:v>
                </c:pt>
                <c:pt idx="5">
                  <c:v>80-89分</c:v>
                </c:pt>
                <c:pt idx="6">
                  <c:v>90-99分</c:v>
                </c:pt>
                <c:pt idx="7">
                  <c:v>100分</c:v>
                </c:pt>
              </c:strCache>
            </c:strRef>
          </c:cat>
          <c:val>
            <c:numRef>
              <c:f>TSM_S!$AD$74:$AD$81</c:f>
              <c:numCache>
                <c:formatCode>General</c:formatCode>
                <c:ptCount val="8"/>
                <c:pt idx="0">
                  <c:v>4</c:v>
                </c:pt>
                <c:pt idx="1">
                  <c:v>11</c:v>
                </c:pt>
                <c:pt idx="2">
                  <c:v>28</c:v>
                </c:pt>
                <c:pt idx="3">
                  <c:v>110</c:v>
                </c:pt>
                <c:pt idx="4">
                  <c:v>159</c:v>
                </c:pt>
                <c:pt idx="5">
                  <c:v>120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F-46F8-8CAF-59DB3AE36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40000"/>
        <c:axId val="94641536"/>
      </c:barChart>
      <c:lineChart>
        <c:grouping val="standard"/>
        <c:varyColors val="0"/>
        <c:ser>
          <c:idx val="1"/>
          <c:order val="1"/>
          <c:tx>
            <c:strRef>
              <c:f>TSM_S!$AE$73</c:f>
              <c:strCache>
                <c:ptCount val="1"/>
                <c:pt idx="0">
                  <c:v>频率%</c:v>
                </c:pt>
              </c:strCache>
            </c:strRef>
          </c:tx>
          <c:marker>
            <c:symbol val="none"/>
          </c:marker>
          <c:cat>
            <c:strRef>
              <c:f>TSM_S!$AC$74:$AC$81</c:f>
              <c:strCache>
                <c:ptCount val="8"/>
                <c:pt idx="0">
                  <c:v>40分以下</c:v>
                </c:pt>
                <c:pt idx="1">
                  <c:v>40-49分</c:v>
                </c:pt>
                <c:pt idx="2">
                  <c:v>50-59分</c:v>
                </c:pt>
                <c:pt idx="3">
                  <c:v>60-69分</c:v>
                </c:pt>
                <c:pt idx="4">
                  <c:v>70-79分</c:v>
                </c:pt>
                <c:pt idx="5">
                  <c:v>80-89分</c:v>
                </c:pt>
                <c:pt idx="6">
                  <c:v>90-99分</c:v>
                </c:pt>
                <c:pt idx="7">
                  <c:v>100分</c:v>
                </c:pt>
              </c:strCache>
            </c:strRef>
          </c:cat>
          <c:val>
            <c:numRef>
              <c:f>TSM_S!$AE$74:$AE$81</c:f>
              <c:numCache>
                <c:formatCode>General</c:formatCode>
                <c:ptCount val="8"/>
                <c:pt idx="0">
                  <c:v>8.658008658008658E-3</c:v>
                </c:pt>
                <c:pt idx="1">
                  <c:v>2.3809523809523808E-2</c:v>
                </c:pt>
                <c:pt idx="2">
                  <c:v>6.0606060606060608E-2</c:v>
                </c:pt>
                <c:pt idx="3">
                  <c:v>0.23809523809523808</c:v>
                </c:pt>
                <c:pt idx="4">
                  <c:v>0.34415584415584416</c:v>
                </c:pt>
                <c:pt idx="5">
                  <c:v>0.25974025974025972</c:v>
                </c:pt>
                <c:pt idx="6">
                  <c:v>6.4935064935064929E-2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EF-46F8-8CAF-59DB3AE36720}"/>
            </c:ext>
          </c:extLst>
        </c:ser>
        <c:ser>
          <c:idx val="2"/>
          <c:order val="2"/>
          <c:tx>
            <c:strRef>
              <c:f>TSM_S!$AF$73</c:f>
              <c:strCache>
                <c:ptCount val="1"/>
                <c:pt idx="0">
                  <c:v>累积%</c:v>
                </c:pt>
              </c:strCache>
            </c:strRef>
          </c:tx>
          <c:marker>
            <c:symbol val="none"/>
          </c:marker>
          <c:cat>
            <c:strRef>
              <c:f>TSM_S!$AC$74:$AC$81</c:f>
              <c:strCache>
                <c:ptCount val="8"/>
                <c:pt idx="0">
                  <c:v>40分以下</c:v>
                </c:pt>
                <c:pt idx="1">
                  <c:v>40-49分</c:v>
                </c:pt>
                <c:pt idx="2">
                  <c:v>50-59分</c:v>
                </c:pt>
                <c:pt idx="3">
                  <c:v>60-69分</c:v>
                </c:pt>
                <c:pt idx="4">
                  <c:v>70-79分</c:v>
                </c:pt>
                <c:pt idx="5">
                  <c:v>80-89分</c:v>
                </c:pt>
                <c:pt idx="6">
                  <c:v>90-99分</c:v>
                </c:pt>
                <c:pt idx="7">
                  <c:v>100分</c:v>
                </c:pt>
              </c:strCache>
            </c:strRef>
          </c:cat>
          <c:val>
            <c:numRef>
              <c:f>TSM_S!$AF$74:$AF$81</c:f>
              <c:numCache>
                <c:formatCode>General</c:formatCode>
                <c:ptCount val="8"/>
                <c:pt idx="0">
                  <c:v>8.658008658008658E-3</c:v>
                </c:pt>
                <c:pt idx="1">
                  <c:v>3.2467532467532464E-2</c:v>
                </c:pt>
                <c:pt idx="2">
                  <c:v>9.3073593073593072E-2</c:v>
                </c:pt>
                <c:pt idx="3">
                  <c:v>0.33116883116883117</c:v>
                </c:pt>
                <c:pt idx="4">
                  <c:v>0.67532467532467533</c:v>
                </c:pt>
                <c:pt idx="5">
                  <c:v>0.93506493506493504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EF-46F8-8CAF-59DB3AE36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1248"/>
        <c:axId val="94659712"/>
      </c:lineChart>
      <c:catAx>
        <c:axId val="9464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641536"/>
        <c:crosses val="autoZero"/>
        <c:auto val="1"/>
        <c:lblAlgn val="ctr"/>
        <c:lblOffset val="100"/>
        <c:noMultiLvlLbl val="0"/>
      </c:catAx>
      <c:valAx>
        <c:axId val="9464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40000"/>
        <c:crosses val="autoZero"/>
        <c:crossBetween val="between"/>
      </c:valAx>
      <c:valAx>
        <c:axId val="94659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4661248"/>
        <c:crosses val="max"/>
        <c:crossBetween val="between"/>
      </c:valAx>
      <c:catAx>
        <c:axId val="9466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6597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1600"/>
              <a:t>视在</a:t>
            </a:r>
            <a:r>
              <a:rPr lang="zh-CN" sz="1600"/>
              <a:t>达成度</a:t>
            </a:r>
          </a:p>
        </c:rich>
      </c:tx>
      <c:layout>
        <c:manualLayout>
          <c:xMode val="edge"/>
          <c:yMode val="edge"/>
          <c:x val="0.43195832032101356"/>
          <c:y val="2.60794077758071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873151346409497"/>
          <c:y val="0.1784185032498003"/>
          <c:w val="0.64020199609526796"/>
          <c:h val="0.63820279072332597"/>
        </c:manualLayout>
      </c:layout>
      <c:radarChart>
        <c:radarStyle val="marker"/>
        <c:varyColors val="0"/>
        <c:ser>
          <c:idx val="0"/>
          <c:order val="0"/>
          <c:tx>
            <c:strRef>
              <c:f>TSM_S!$C$21</c:f>
              <c:strCache>
                <c:ptCount val="1"/>
                <c:pt idx="0">
                  <c:v>视在达成度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7.2889656226729299E-2"/>
                  <c:y val="2.6079333096595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C5-4FAD-96FF-F9F2A2F9E5D0}"/>
                </c:ext>
              </c:extLst>
            </c:dLbl>
            <c:dLbl>
              <c:idx val="1"/>
              <c:layout>
                <c:manualLayout>
                  <c:x val="7.7540204901517834E-2"/>
                  <c:y val="-3.7256190137993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5-4FAD-96FF-F9F2A2F9E5D0}"/>
                </c:ext>
              </c:extLst>
            </c:dLbl>
            <c:dLbl>
              <c:idx val="2"/>
              <c:layout>
                <c:manualLayout>
                  <c:x val="5.3488227667102817E-2"/>
                  <c:y val="5.9709780247444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C5-4FAD-96FF-F9F2A2F9E5D0}"/>
                </c:ext>
              </c:extLst>
            </c:dLbl>
            <c:dLbl>
              <c:idx val="3"/>
              <c:layout>
                <c:manualLayout>
                  <c:x val="-1.9974632680647426E-2"/>
                  <c:y val="5.402156263973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C5-4FAD-96FF-F9F2A2F9E5D0}"/>
                </c:ext>
              </c:extLst>
            </c:dLbl>
            <c:dLbl>
              <c:idx val="4"/>
              <c:layout>
                <c:manualLayout>
                  <c:x val="-6.8425833744597125E-2"/>
                  <c:y val="-5.315193919010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C5-4FAD-96FF-F9F2A2F9E5D0}"/>
                </c:ext>
              </c:extLst>
            </c:dLbl>
            <c:dLbl>
              <c:idx val="5"/>
              <c:layout>
                <c:manualLayout>
                  <c:x val="-3.2949505831716921E-2"/>
                  <c:y val="-4.470742816559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C5-4FAD-96FF-F9F2A2F9E5D0}"/>
                </c:ext>
              </c:extLst>
            </c:dLbl>
            <c:dLbl>
              <c:idx val="6"/>
              <c:layout>
                <c:manualLayout>
                  <c:x val="1.5781772575250836E-2"/>
                  <c:y val="-7.3619012730763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C5-4FAD-96FF-F9F2A2F9E5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(TSM_S!$D$20:$I$20,TSM_S!$L$20)</c:f>
              <c:strCache>
                <c:ptCount val="7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试卷视在达成度</c:v>
                </c:pt>
              </c:strCache>
            </c:strRef>
          </c:cat>
          <c:val>
            <c:numRef>
              <c:f>(TSM_S!$D$21:$I$21,TSM_S!$L$21)</c:f>
              <c:numCache>
                <c:formatCode>0.00_ </c:formatCode>
                <c:ptCount val="7"/>
                <c:pt idx="0">
                  <c:v>0.95887445887445888</c:v>
                </c:pt>
                <c:pt idx="1">
                  <c:v>0.58008658008658009</c:v>
                </c:pt>
                <c:pt idx="2">
                  <c:v>0.55627705627705626</c:v>
                </c:pt>
                <c:pt idx="3">
                  <c:v>0.70779220779220775</c:v>
                </c:pt>
                <c:pt idx="4">
                  <c:v>0.90259740259740262</c:v>
                </c:pt>
                <c:pt idx="5">
                  <c:v>0.81168831168831168</c:v>
                </c:pt>
                <c:pt idx="6">
                  <c:v>0.74675324675324672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C5-4FAD-96FF-F9F2A2F9E5D0}"/>
            </c:ext>
          </c:extLst>
        </c:ser>
        <c:ser>
          <c:idx val="1"/>
          <c:order val="1"/>
          <c:tx>
            <c:strRef>
              <c:f>TSM_S!$C$22</c:f>
              <c:strCache>
                <c:ptCount val="1"/>
                <c:pt idx="0">
                  <c:v>期望达成度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3663806916126673E-2"/>
                  <c:y val="-7.89602536174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C5-4FAD-96FF-F9F2A2F9E5D0}"/>
                </c:ext>
              </c:extLst>
            </c:dLbl>
            <c:dLbl>
              <c:idx val="1"/>
              <c:layout>
                <c:manualLayout>
                  <c:x val="-4.1539395482955979E-3"/>
                  <c:y val="-4.8433047179391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C5-4FAD-96FF-F9F2A2F9E5D0}"/>
                </c:ext>
              </c:extLst>
            </c:dLbl>
            <c:dLbl>
              <c:idx val="2"/>
              <c:layout>
                <c:manualLayout>
                  <c:x val="3.1846869870266151E-2"/>
                  <c:y val="-4.2844618658692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C5-4FAD-96FF-F9F2A2F9E5D0}"/>
                </c:ext>
              </c:extLst>
            </c:dLbl>
            <c:dLbl>
              <c:idx val="3"/>
              <c:layout>
                <c:manualLayout>
                  <c:x val="0.11345405701868629"/>
                  <c:y val="-6.70050179777195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C5-4FAD-96FF-F9F2A2F9E5D0}"/>
                </c:ext>
              </c:extLst>
            </c:dLbl>
            <c:dLbl>
              <c:idx val="4"/>
              <c:layout>
                <c:manualLayout>
                  <c:x val="5.3356054671404175E-2"/>
                  <c:y val="4.567685786683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C5-4FAD-96FF-F9F2A2F9E5D0}"/>
                </c:ext>
              </c:extLst>
            </c:dLbl>
            <c:dLbl>
              <c:idx val="5"/>
              <c:layout>
                <c:manualLayout>
                  <c:x val="-3.5581880648562263E-2"/>
                  <c:y val="4.74398183200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C5-4FAD-96FF-F9F2A2F9E5D0}"/>
                </c:ext>
              </c:extLst>
            </c:dLbl>
            <c:dLbl>
              <c:idx val="6"/>
              <c:layout>
                <c:manualLayout>
                  <c:x val="-0.10609318955697734"/>
                  <c:y val="4.7886581676024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C5-4FAD-96FF-F9F2A2F9E5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(TSM_S!$D$20:$I$20,TSM_S!$L$20)</c:f>
              <c:strCache>
                <c:ptCount val="7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  <c:pt idx="4">
                  <c:v>O5</c:v>
                </c:pt>
                <c:pt idx="5">
                  <c:v>O6</c:v>
                </c:pt>
                <c:pt idx="6">
                  <c:v>试卷视在达成度</c:v>
                </c:pt>
              </c:strCache>
            </c:strRef>
          </c:cat>
          <c:val>
            <c:numRef>
              <c:f>(TSM_S!$D$22:$I$22,TSM_S!$L$22)</c:f>
              <c:numCache>
                <c:formatCode>0.00_ </c:formatCode>
                <c:ptCount val="7"/>
                <c:pt idx="0">
                  <c:v>0.65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0.75</c:v>
                </c:pt>
                <c:pt idx="5">
                  <c:v>0.75</c:v>
                </c:pt>
                <c:pt idx="6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C5-4FAD-96FF-F9F2A2F9E5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4710400"/>
        <c:axId val="94744960"/>
      </c:radarChart>
      <c:catAx>
        <c:axId val="947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744960"/>
        <c:crosses val="autoZero"/>
        <c:auto val="1"/>
        <c:lblAlgn val="ctr"/>
        <c:lblOffset val="100"/>
        <c:noMultiLvlLbl val="0"/>
      </c:catAx>
      <c:valAx>
        <c:axId val="947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71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018809957539624"/>
          <c:y val="0.79548805055046745"/>
          <c:w val="0.50200302406471109"/>
          <c:h val="5.5218622841995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目标</a:t>
            </a:r>
            <a:r>
              <a:rPr lang="en-US" altLang="zh-CN"/>
              <a:t>1</a:t>
            </a:r>
            <a:r>
              <a:rPr lang="zh-CN" altLang="en-US"/>
              <a:t>的</a:t>
            </a:r>
            <a:r>
              <a:rPr lang="en-US" altLang="zh-CN"/>
              <a:t>S</a:t>
            </a:r>
            <a:r>
              <a:rPr lang="zh-CN" altLang="en-US"/>
              <a:t>线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TSM_S!$T$24:$T$543</c:f>
              <c:numCache>
                <c:formatCode>General</c:formatCode>
                <c:ptCount val="5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7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7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7</c:v>
                </c:pt>
                <c:pt idx="311">
                  <c:v>7</c:v>
                </c:pt>
                <c:pt idx="312">
                  <c:v>7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7</c:v>
                </c:pt>
                <c:pt idx="326">
                  <c:v>7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7</c:v>
                </c:pt>
                <c:pt idx="337">
                  <c:v>7</c:v>
                </c:pt>
                <c:pt idx="338">
                  <c:v>7</c:v>
                </c:pt>
                <c:pt idx="339">
                  <c:v>7</c:v>
                </c:pt>
                <c:pt idx="340">
                  <c:v>7</c:v>
                </c:pt>
                <c:pt idx="341">
                  <c:v>7</c:v>
                </c:pt>
                <c:pt idx="342">
                  <c:v>7</c:v>
                </c:pt>
                <c:pt idx="343">
                  <c:v>7</c:v>
                </c:pt>
                <c:pt idx="344">
                  <c:v>7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7</c:v>
                </c:pt>
                <c:pt idx="354">
                  <c:v>7</c:v>
                </c:pt>
                <c:pt idx="355">
                  <c:v>7</c:v>
                </c:pt>
                <c:pt idx="356">
                  <c:v>7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8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</c:v>
                </c:pt>
                <c:pt idx="386">
                  <c:v>8</c:v>
                </c:pt>
                <c:pt idx="387">
                  <c:v>8</c:v>
                </c:pt>
                <c:pt idx="388">
                  <c:v>8</c:v>
                </c:pt>
                <c:pt idx="389">
                  <c:v>8</c:v>
                </c:pt>
                <c:pt idx="390">
                  <c:v>8</c:v>
                </c:pt>
                <c:pt idx="391">
                  <c:v>8</c:v>
                </c:pt>
                <c:pt idx="392">
                  <c:v>8</c:v>
                </c:pt>
                <c:pt idx="393">
                  <c:v>8</c:v>
                </c:pt>
                <c:pt idx="394">
                  <c:v>8</c:v>
                </c:pt>
                <c:pt idx="395">
                  <c:v>8</c:v>
                </c:pt>
                <c:pt idx="396">
                  <c:v>8</c:v>
                </c:pt>
                <c:pt idx="397">
                  <c:v>8</c:v>
                </c:pt>
                <c:pt idx="398">
                  <c:v>8</c:v>
                </c:pt>
                <c:pt idx="399">
                  <c:v>8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8</c:v>
                </c:pt>
                <c:pt idx="405">
                  <c:v>8</c:v>
                </c:pt>
                <c:pt idx="406">
                  <c:v>8</c:v>
                </c:pt>
                <c:pt idx="407">
                  <c:v>8</c:v>
                </c:pt>
                <c:pt idx="408">
                  <c:v>8</c:v>
                </c:pt>
                <c:pt idx="409">
                  <c:v>8</c:v>
                </c:pt>
                <c:pt idx="410">
                  <c:v>8</c:v>
                </c:pt>
                <c:pt idx="411">
                  <c:v>8</c:v>
                </c:pt>
                <c:pt idx="412">
                  <c:v>8</c:v>
                </c:pt>
                <c:pt idx="413">
                  <c:v>8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8</c:v>
                </c:pt>
                <c:pt idx="418">
                  <c:v>8</c:v>
                </c:pt>
                <c:pt idx="419">
                  <c:v>8</c:v>
                </c:pt>
                <c:pt idx="420">
                  <c:v>8</c:v>
                </c:pt>
                <c:pt idx="421">
                  <c:v>8</c:v>
                </c:pt>
                <c:pt idx="422">
                  <c:v>8</c:v>
                </c:pt>
                <c:pt idx="423">
                  <c:v>8</c:v>
                </c:pt>
                <c:pt idx="424">
                  <c:v>8</c:v>
                </c:pt>
                <c:pt idx="425">
                  <c:v>8</c:v>
                </c:pt>
                <c:pt idx="426">
                  <c:v>8</c:v>
                </c:pt>
                <c:pt idx="427">
                  <c:v>8</c:v>
                </c:pt>
                <c:pt idx="428">
                  <c:v>8</c:v>
                </c:pt>
                <c:pt idx="429">
                  <c:v>8</c:v>
                </c:pt>
                <c:pt idx="430">
                  <c:v>8</c:v>
                </c:pt>
                <c:pt idx="431">
                  <c:v>8</c:v>
                </c:pt>
                <c:pt idx="432">
                  <c:v>8</c:v>
                </c:pt>
                <c:pt idx="433">
                  <c:v>8</c:v>
                </c:pt>
                <c:pt idx="434">
                  <c:v>8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</c:numCache>
            </c:numRef>
          </c:xVal>
          <c:yVal>
            <c:numRef>
              <c:f>TSM_S!$C$24:$C$543</c:f>
              <c:numCache>
                <c:formatCode>General</c:formatCode>
                <c:ptCount val="5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D4-420D-9AF2-A0E2ACDB8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54688"/>
        <c:axId val="94785536"/>
      </c:scatterChart>
      <c:valAx>
        <c:axId val="9475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785536"/>
        <c:crosses val="autoZero"/>
        <c:crossBetween val="midCat"/>
      </c:valAx>
      <c:valAx>
        <c:axId val="947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7546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目标</a:t>
            </a:r>
            <a:r>
              <a:rPr lang="en-US" altLang="zh-CN"/>
              <a:t>2</a:t>
            </a:r>
            <a:r>
              <a:rPr lang="zh-CN" altLang="en-US"/>
              <a:t>的</a:t>
            </a:r>
            <a:r>
              <a:rPr lang="en-US" altLang="zh-CN"/>
              <a:t>S</a:t>
            </a:r>
            <a:r>
              <a:rPr lang="zh-CN" altLang="en-US"/>
              <a:t>线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TSM_S!$U$24:$U$543</c:f>
              <c:numCache>
                <c:formatCode>General</c:formatCode>
                <c:ptCount val="520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16</c:v>
                </c:pt>
                <c:pt idx="212">
                  <c:v>16</c:v>
                </c:pt>
                <c:pt idx="213">
                  <c:v>16</c:v>
                </c:pt>
                <c:pt idx="214">
                  <c:v>16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21</c:v>
                </c:pt>
                <c:pt idx="274">
                  <c:v>21</c:v>
                </c:pt>
                <c:pt idx="275">
                  <c:v>21</c:v>
                </c:pt>
                <c:pt idx="276">
                  <c:v>21</c:v>
                </c:pt>
                <c:pt idx="277">
                  <c:v>21</c:v>
                </c:pt>
                <c:pt idx="278">
                  <c:v>21</c:v>
                </c:pt>
                <c:pt idx="279">
                  <c:v>21</c:v>
                </c:pt>
                <c:pt idx="280">
                  <c:v>21</c:v>
                </c:pt>
                <c:pt idx="281">
                  <c:v>21</c:v>
                </c:pt>
                <c:pt idx="282">
                  <c:v>21</c:v>
                </c:pt>
                <c:pt idx="283">
                  <c:v>21</c:v>
                </c:pt>
                <c:pt idx="284">
                  <c:v>21</c:v>
                </c:pt>
                <c:pt idx="285">
                  <c:v>21</c:v>
                </c:pt>
                <c:pt idx="286">
                  <c:v>21</c:v>
                </c:pt>
                <c:pt idx="287">
                  <c:v>21</c:v>
                </c:pt>
                <c:pt idx="288">
                  <c:v>21</c:v>
                </c:pt>
                <c:pt idx="289">
                  <c:v>21</c:v>
                </c:pt>
                <c:pt idx="290">
                  <c:v>21</c:v>
                </c:pt>
                <c:pt idx="291">
                  <c:v>21</c:v>
                </c:pt>
                <c:pt idx="292">
                  <c:v>21</c:v>
                </c:pt>
                <c:pt idx="293">
                  <c:v>21</c:v>
                </c:pt>
                <c:pt idx="294">
                  <c:v>21</c:v>
                </c:pt>
                <c:pt idx="295">
                  <c:v>21</c:v>
                </c:pt>
                <c:pt idx="296">
                  <c:v>21</c:v>
                </c:pt>
                <c:pt idx="297">
                  <c:v>21</c:v>
                </c:pt>
                <c:pt idx="298">
                  <c:v>21</c:v>
                </c:pt>
                <c:pt idx="299">
                  <c:v>21</c:v>
                </c:pt>
                <c:pt idx="300">
                  <c:v>21</c:v>
                </c:pt>
                <c:pt idx="301">
                  <c:v>21</c:v>
                </c:pt>
                <c:pt idx="302">
                  <c:v>21</c:v>
                </c:pt>
                <c:pt idx="303">
                  <c:v>21</c:v>
                </c:pt>
                <c:pt idx="304">
                  <c:v>21</c:v>
                </c:pt>
                <c:pt idx="305">
                  <c:v>21</c:v>
                </c:pt>
                <c:pt idx="306">
                  <c:v>21</c:v>
                </c:pt>
                <c:pt idx="307">
                  <c:v>21</c:v>
                </c:pt>
                <c:pt idx="308">
                  <c:v>21</c:v>
                </c:pt>
                <c:pt idx="309">
                  <c:v>21</c:v>
                </c:pt>
                <c:pt idx="310">
                  <c:v>21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21</c:v>
                </c:pt>
                <c:pt idx="315">
                  <c:v>21</c:v>
                </c:pt>
                <c:pt idx="316">
                  <c:v>21</c:v>
                </c:pt>
                <c:pt idx="317">
                  <c:v>21</c:v>
                </c:pt>
                <c:pt idx="318">
                  <c:v>21</c:v>
                </c:pt>
                <c:pt idx="319">
                  <c:v>21</c:v>
                </c:pt>
                <c:pt idx="320">
                  <c:v>21</c:v>
                </c:pt>
                <c:pt idx="321">
                  <c:v>21</c:v>
                </c:pt>
                <c:pt idx="322">
                  <c:v>21</c:v>
                </c:pt>
                <c:pt idx="323">
                  <c:v>21</c:v>
                </c:pt>
                <c:pt idx="324">
                  <c:v>21</c:v>
                </c:pt>
                <c:pt idx="325">
                  <c:v>21</c:v>
                </c:pt>
                <c:pt idx="326">
                  <c:v>21</c:v>
                </c:pt>
                <c:pt idx="327">
                  <c:v>21</c:v>
                </c:pt>
                <c:pt idx="328">
                  <c:v>21</c:v>
                </c:pt>
                <c:pt idx="329">
                  <c:v>21</c:v>
                </c:pt>
                <c:pt idx="330">
                  <c:v>21</c:v>
                </c:pt>
                <c:pt idx="331">
                  <c:v>21</c:v>
                </c:pt>
                <c:pt idx="332">
                  <c:v>21</c:v>
                </c:pt>
                <c:pt idx="333">
                  <c:v>21</c:v>
                </c:pt>
                <c:pt idx="334">
                  <c:v>21</c:v>
                </c:pt>
                <c:pt idx="335">
                  <c:v>21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  <c:pt idx="360">
                  <c:v>22</c:v>
                </c:pt>
                <c:pt idx="361">
                  <c:v>22</c:v>
                </c:pt>
                <c:pt idx="362">
                  <c:v>22</c:v>
                </c:pt>
                <c:pt idx="363">
                  <c:v>22</c:v>
                </c:pt>
                <c:pt idx="364">
                  <c:v>22</c:v>
                </c:pt>
                <c:pt idx="365">
                  <c:v>22</c:v>
                </c:pt>
                <c:pt idx="366">
                  <c:v>22</c:v>
                </c:pt>
                <c:pt idx="367">
                  <c:v>22</c:v>
                </c:pt>
                <c:pt idx="368">
                  <c:v>22</c:v>
                </c:pt>
                <c:pt idx="369">
                  <c:v>22</c:v>
                </c:pt>
                <c:pt idx="370">
                  <c:v>22</c:v>
                </c:pt>
                <c:pt idx="371">
                  <c:v>22</c:v>
                </c:pt>
                <c:pt idx="372">
                  <c:v>22</c:v>
                </c:pt>
                <c:pt idx="373">
                  <c:v>22</c:v>
                </c:pt>
                <c:pt idx="374">
                  <c:v>22</c:v>
                </c:pt>
                <c:pt idx="375">
                  <c:v>22</c:v>
                </c:pt>
                <c:pt idx="376">
                  <c:v>22</c:v>
                </c:pt>
                <c:pt idx="377">
                  <c:v>22</c:v>
                </c:pt>
                <c:pt idx="378">
                  <c:v>22</c:v>
                </c:pt>
                <c:pt idx="379">
                  <c:v>22</c:v>
                </c:pt>
                <c:pt idx="380">
                  <c:v>22</c:v>
                </c:pt>
                <c:pt idx="381">
                  <c:v>22</c:v>
                </c:pt>
                <c:pt idx="382">
                  <c:v>22</c:v>
                </c:pt>
                <c:pt idx="383">
                  <c:v>22</c:v>
                </c:pt>
                <c:pt idx="384">
                  <c:v>22</c:v>
                </c:pt>
                <c:pt idx="385">
                  <c:v>22</c:v>
                </c:pt>
                <c:pt idx="386">
                  <c:v>22</c:v>
                </c:pt>
                <c:pt idx="387">
                  <c:v>22</c:v>
                </c:pt>
                <c:pt idx="388">
                  <c:v>22</c:v>
                </c:pt>
                <c:pt idx="389">
                  <c:v>22</c:v>
                </c:pt>
                <c:pt idx="390">
                  <c:v>22</c:v>
                </c:pt>
                <c:pt idx="391">
                  <c:v>22</c:v>
                </c:pt>
                <c:pt idx="392">
                  <c:v>22</c:v>
                </c:pt>
                <c:pt idx="393">
                  <c:v>22</c:v>
                </c:pt>
                <c:pt idx="394">
                  <c:v>22</c:v>
                </c:pt>
                <c:pt idx="395">
                  <c:v>22</c:v>
                </c:pt>
                <c:pt idx="396">
                  <c:v>22</c:v>
                </c:pt>
                <c:pt idx="397">
                  <c:v>22</c:v>
                </c:pt>
                <c:pt idx="398">
                  <c:v>22</c:v>
                </c:pt>
                <c:pt idx="399">
                  <c:v>22</c:v>
                </c:pt>
                <c:pt idx="400">
                  <c:v>22</c:v>
                </c:pt>
                <c:pt idx="401">
                  <c:v>22</c:v>
                </c:pt>
                <c:pt idx="402">
                  <c:v>22</c:v>
                </c:pt>
                <c:pt idx="403">
                  <c:v>22</c:v>
                </c:pt>
                <c:pt idx="404">
                  <c:v>22</c:v>
                </c:pt>
                <c:pt idx="405">
                  <c:v>22</c:v>
                </c:pt>
                <c:pt idx="406">
                  <c:v>22</c:v>
                </c:pt>
                <c:pt idx="407">
                  <c:v>22</c:v>
                </c:pt>
                <c:pt idx="408">
                  <c:v>22</c:v>
                </c:pt>
                <c:pt idx="409">
                  <c:v>22</c:v>
                </c:pt>
                <c:pt idx="410">
                  <c:v>22</c:v>
                </c:pt>
                <c:pt idx="411">
                  <c:v>22</c:v>
                </c:pt>
                <c:pt idx="412">
                  <c:v>22</c:v>
                </c:pt>
                <c:pt idx="413">
                  <c:v>22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22</c:v>
                </c:pt>
                <c:pt idx="418">
                  <c:v>22</c:v>
                </c:pt>
                <c:pt idx="419">
                  <c:v>22</c:v>
                </c:pt>
                <c:pt idx="420">
                  <c:v>23</c:v>
                </c:pt>
                <c:pt idx="421">
                  <c:v>23</c:v>
                </c:pt>
                <c:pt idx="422">
                  <c:v>23</c:v>
                </c:pt>
                <c:pt idx="423">
                  <c:v>23</c:v>
                </c:pt>
                <c:pt idx="424">
                  <c:v>23</c:v>
                </c:pt>
                <c:pt idx="425">
                  <c:v>23</c:v>
                </c:pt>
                <c:pt idx="426">
                  <c:v>23</c:v>
                </c:pt>
                <c:pt idx="427">
                  <c:v>23</c:v>
                </c:pt>
                <c:pt idx="428">
                  <c:v>23</c:v>
                </c:pt>
                <c:pt idx="429">
                  <c:v>23</c:v>
                </c:pt>
                <c:pt idx="430">
                  <c:v>23</c:v>
                </c:pt>
                <c:pt idx="431">
                  <c:v>23</c:v>
                </c:pt>
                <c:pt idx="432">
                  <c:v>23</c:v>
                </c:pt>
                <c:pt idx="433">
                  <c:v>23</c:v>
                </c:pt>
                <c:pt idx="434">
                  <c:v>23</c:v>
                </c:pt>
                <c:pt idx="435">
                  <c:v>23</c:v>
                </c:pt>
                <c:pt idx="436">
                  <c:v>23</c:v>
                </c:pt>
                <c:pt idx="437">
                  <c:v>23</c:v>
                </c:pt>
                <c:pt idx="438">
                  <c:v>23</c:v>
                </c:pt>
                <c:pt idx="439">
                  <c:v>23</c:v>
                </c:pt>
                <c:pt idx="440">
                  <c:v>23</c:v>
                </c:pt>
                <c:pt idx="441">
                  <c:v>23</c:v>
                </c:pt>
                <c:pt idx="442">
                  <c:v>23</c:v>
                </c:pt>
                <c:pt idx="443">
                  <c:v>23</c:v>
                </c:pt>
                <c:pt idx="444">
                  <c:v>23</c:v>
                </c:pt>
                <c:pt idx="445">
                  <c:v>23</c:v>
                </c:pt>
                <c:pt idx="446">
                  <c:v>23</c:v>
                </c:pt>
                <c:pt idx="447">
                  <c:v>23</c:v>
                </c:pt>
                <c:pt idx="448">
                  <c:v>23</c:v>
                </c:pt>
                <c:pt idx="449">
                  <c:v>23</c:v>
                </c:pt>
                <c:pt idx="450">
                  <c:v>23</c:v>
                </c:pt>
                <c:pt idx="451">
                  <c:v>23</c:v>
                </c:pt>
                <c:pt idx="452">
                  <c:v>23</c:v>
                </c:pt>
                <c:pt idx="453">
                  <c:v>23</c:v>
                </c:pt>
                <c:pt idx="454">
                  <c:v>23</c:v>
                </c:pt>
                <c:pt idx="455">
                  <c:v>23</c:v>
                </c:pt>
                <c:pt idx="456">
                  <c:v>23</c:v>
                </c:pt>
                <c:pt idx="457">
                  <c:v>23</c:v>
                </c:pt>
                <c:pt idx="458">
                  <c:v>23</c:v>
                </c:pt>
                <c:pt idx="459">
                  <c:v>23</c:v>
                </c:pt>
                <c:pt idx="460">
                  <c:v>23</c:v>
                </c:pt>
                <c:pt idx="461">
                  <c:v>23</c:v>
                </c:pt>
              </c:numCache>
            </c:numRef>
          </c:xVal>
          <c:yVal>
            <c:numRef>
              <c:f>TSM_S!$C$24:$C$543</c:f>
              <c:numCache>
                <c:formatCode>General</c:formatCode>
                <c:ptCount val="5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A3-4583-91F7-38254F850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96032"/>
        <c:axId val="94806400"/>
      </c:scatterChart>
      <c:valAx>
        <c:axId val="9479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806400"/>
        <c:crosses val="autoZero"/>
        <c:crossBetween val="midCat"/>
      </c:valAx>
      <c:valAx>
        <c:axId val="9480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7960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目标</a:t>
            </a:r>
            <a:r>
              <a:rPr lang="en-US" altLang="zh-CN"/>
              <a:t>3</a:t>
            </a:r>
            <a:r>
              <a:rPr lang="zh-CN" altLang="en-US"/>
              <a:t>的</a:t>
            </a:r>
            <a:r>
              <a:rPr lang="en-US" altLang="zh-CN"/>
              <a:t>S</a:t>
            </a:r>
            <a:r>
              <a:rPr lang="zh-CN" altLang="en-US"/>
              <a:t>线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TSM_S!$V$24:$V$543</c:f>
              <c:numCache>
                <c:formatCode>General</c:formatCode>
                <c:ptCount val="52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21</c:v>
                </c:pt>
                <c:pt idx="206">
                  <c:v>21</c:v>
                </c:pt>
                <c:pt idx="207">
                  <c:v>21</c:v>
                </c:pt>
                <c:pt idx="208">
                  <c:v>21</c:v>
                </c:pt>
                <c:pt idx="209">
                  <c:v>21</c:v>
                </c:pt>
                <c:pt idx="210">
                  <c:v>21</c:v>
                </c:pt>
                <c:pt idx="211">
                  <c:v>21</c:v>
                </c:pt>
                <c:pt idx="212">
                  <c:v>21</c:v>
                </c:pt>
                <c:pt idx="213">
                  <c:v>21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21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24</c:v>
                </c:pt>
                <c:pt idx="291">
                  <c:v>24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26</c:v>
                </c:pt>
                <c:pt idx="329">
                  <c:v>26</c:v>
                </c:pt>
                <c:pt idx="330">
                  <c:v>26</c:v>
                </c:pt>
                <c:pt idx="331">
                  <c:v>26</c:v>
                </c:pt>
                <c:pt idx="332">
                  <c:v>26</c:v>
                </c:pt>
                <c:pt idx="333">
                  <c:v>26</c:v>
                </c:pt>
                <c:pt idx="334">
                  <c:v>26</c:v>
                </c:pt>
                <c:pt idx="335">
                  <c:v>26</c:v>
                </c:pt>
                <c:pt idx="336">
                  <c:v>26</c:v>
                </c:pt>
                <c:pt idx="337">
                  <c:v>26</c:v>
                </c:pt>
                <c:pt idx="338">
                  <c:v>26</c:v>
                </c:pt>
                <c:pt idx="339">
                  <c:v>26</c:v>
                </c:pt>
                <c:pt idx="340">
                  <c:v>26</c:v>
                </c:pt>
                <c:pt idx="341">
                  <c:v>26</c:v>
                </c:pt>
                <c:pt idx="342">
                  <c:v>26</c:v>
                </c:pt>
                <c:pt idx="343">
                  <c:v>26</c:v>
                </c:pt>
                <c:pt idx="344">
                  <c:v>26</c:v>
                </c:pt>
                <c:pt idx="345">
                  <c:v>26</c:v>
                </c:pt>
                <c:pt idx="346">
                  <c:v>26</c:v>
                </c:pt>
                <c:pt idx="347">
                  <c:v>26</c:v>
                </c:pt>
                <c:pt idx="348">
                  <c:v>26</c:v>
                </c:pt>
                <c:pt idx="349">
                  <c:v>26</c:v>
                </c:pt>
                <c:pt idx="350">
                  <c:v>27</c:v>
                </c:pt>
                <c:pt idx="351">
                  <c:v>27</c:v>
                </c:pt>
                <c:pt idx="352">
                  <c:v>27</c:v>
                </c:pt>
                <c:pt idx="353">
                  <c:v>27</c:v>
                </c:pt>
                <c:pt idx="354">
                  <c:v>27</c:v>
                </c:pt>
                <c:pt idx="355">
                  <c:v>27</c:v>
                </c:pt>
                <c:pt idx="356">
                  <c:v>27</c:v>
                </c:pt>
                <c:pt idx="357">
                  <c:v>27</c:v>
                </c:pt>
                <c:pt idx="358">
                  <c:v>27</c:v>
                </c:pt>
                <c:pt idx="359">
                  <c:v>27</c:v>
                </c:pt>
                <c:pt idx="360">
                  <c:v>27</c:v>
                </c:pt>
                <c:pt idx="361">
                  <c:v>27</c:v>
                </c:pt>
                <c:pt idx="362">
                  <c:v>27</c:v>
                </c:pt>
                <c:pt idx="363">
                  <c:v>27</c:v>
                </c:pt>
                <c:pt idx="364">
                  <c:v>27</c:v>
                </c:pt>
                <c:pt idx="365">
                  <c:v>27</c:v>
                </c:pt>
                <c:pt idx="366">
                  <c:v>27</c:v>
                </c:pt>
                <c:pt idx="367">
                  <c:v>27</c:v>
                </c:pt>
                <c:pt idx="368">
                  <c:v>27</c:v>
                </c:pt>
                <c:pt idx="369">
                  <c:v>27</c:v>
                </c:pt>
                <c:pt idx="370">
                  <c:v>27</c:v>
                </c:pt>
                <c:pt idx="371">
                  <c:v>27</c:v>
                </c:pt>
                <c:pt idx="372">
                  <c:v>28</c:v>
                </c:pt>
                <c:pt idx="373">
                  <c:v>28</c:v>
                </c:pt>
                <c:pt idx="374">
                  <c:v>28</c:v>
                </c:pt>
                <c:pt idx="375">
                  <c:v>28</c:v>
                </c:pt>
                <c:pt idx="376">
                  <c:v>28</c:v>
                </c:pt>
                <c:pt idx="377">
                  <c:v>28</c:v>
                </c:pt>
                <c:pt idx="378">
                  <c:v>28</c:v>
                </c:pt>
                <c:pt idx="379">
                  <c:v>28</c:v>
                </c:pt>
                <c:pt idx="380">
                  <c:v>28</c:v>
                </c:pt>
                <c:pt idx="381">
                  <c:v>28</c:v>
                </c:pt>
                <c:pt idx="382">
                  <c:v>28</c:v>
                </c:pt>
                <c:pt idx="383">
                  <c:v>28</c:v>
                </c:pt>
                <c:pt idx="384">
                  <c:v>28</c:v>
                </c:pt>
                <c:pt idx="385">
                  <c:v>28</c:v>
                </c:pt>
                <c:pt idx="386">
                  <c:v>28</c:v>
                </c:pt>
                <c:pt idx="387">
                  <c:v>28</c:v>
                </c:pt>
                <c:pt idx="388">
                  <c:v>29</c:v>
                </c:pt>
                <c:pt idx="389">
                  <c:v>29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29</c:v>
                </c:pt>
                <c:pt idx="394">
                  <c:v>29</c:v>
                </c:pt>
                <c:pt idx="395">
                  <c:v>29</c:v>
                </c:pt>
                <c:pt idx="396">
                  <c:v>29</c:v>
                </c:pt>
                <c:pt idx="397">
                  <c:v>29</c:v>
                </c:pt>
                <c:pt idx="398">
                  <c:v>29</c:v>
                </c:pt>
                <c:pt idx="399">
                  <c:v>29</c:v>
                </c:pt>
                <c:pt idx="400">
                  <c:v>29</c:v>
                </c:pt>
                <c:pt idx="401">
                  <c:v>29</c:v>
                </c:pt>
                <c:pt idx="402">
                  <c:v>29</c:v>
                </c:pt>
                <c:pt idx="403">
                  <c:v>29</c:v>
                </c:pt>
                <c:pt idx="404">
                  <c:v>29</c:v>
                </c:pt>
                <c:pt idx="405">
                  <c:v>29</c:v>
                </c:pt>
                <c:pt idx="406">
                  <c:v>29</c:v>
                </c:pt>
                <c:pt idx="407">
                  <c:v>30</c:v>
                </c:pt>
                <c:pt idx="408">
                  <c:v>30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30</c:v>
                </c:pt>
                <c:pt idx="413">
                  <c:v>30</c:v>
                </c:pt>
                <c:pt idx="414">
                  <c:v>30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30</c:v>
                </c:pt>
                <c:pt idx="419">
                  <c:v>30</c:v>
                </c:pt>
                <c:pt idx="420">
                  <c:v>30</c:v>
                </c:pt>
                <c:pt idx="421">
                  <c:v>30</c:v>
                </c:pt>
                <c:pt idx="422">
                  <c:v>31</c:v>
                </c:pt>
                <c:pt idx="423">
                  <c:v>31</c:v>
                </c:pt>
                <c:pt idx="424">
                  <c:v>31</c:v>
                </c:pt>
                <c:pt idx="425">
                  <c:v>31</c:v>
                </c:pt>
                <c:pt idx="426">
                  <c:v>31</c:v>
                </c:pt>
                <c:pt idx="427">
                  <c:v>31</c:v>
                </c:pt>
                <c:pt idx="428">
                  <c:v>31</c:v>
                </c:pt>
                <c:pt idx="429">
                  <c:v>31</c:v>
                </c:pt>
                <c:pt idx="430">
                  <c:v>31</c:v>
                </c:pt>
                <c:pt idx="431">
                  <c:v>31</c:v>
                </c:pt>
                <c:pt idx="432">
                  <c:v>31</c:v>
                </c:pt>
                <c:pt idx="433">
                  <c:v>31</c:v>
                </c:pt>
                <c:pt idx="434">
                  <c:v>31</c:v>
                </c:pt>
                <c:pt idx="435">
                  <c:v>31</c:v>
                </c:pt>
                <c:pt idx="436">
                  <c:v>31</c:v>
                </c:pt>
                <c:pt idx="437">
                  <c:v>31</c:v>
                </c:pt>
                <c:pt idx="438">
                  <c:v>31</c:v>
                </c:pt>
                <c:pt idx="439">
                  <c:v>31</c:v>
                </c:pt>
                <c:pt idx="440">
                  <c:v>31</c:v>
                </c:pt>
                <c:pt idx="441">
                  <c:v>32</c:v>
                </c:pt>
                <c:pt idx="442">
                  <c:v>32</c:v>
                </c:pt>
                <c:pt idx="443">
                  <c:v>32</c:v>
                </c:pt>
                <c:pt idx="444">
                  <c:v>32</c:v>
                </c:pt>
                <c:pt idx="445">
                  <c:v>32</c:v>
                </c:pt>
                <c:pt idx="446">
                  <c:v>32</c:v>
                </c:pt>
                <c:pt idx="447">
                  <c:v>32</c:v>
                </c:pt>
                <c:pt idx="448">
                  <c:v>32</c:v>
                </c:pt>
                <c:pt idx="449">
                  <c:v>33</c:v>
                </c:pt>
                <c:pt idx="450">
                  <c:v>33</c:v>
                </c:pt>
                <c:pt idx="451">
                  <c:v>33</c:v>
                </c:pt>
                <c:pt idx="452">
                  <c:v>33</c:v>
                </c:pt>
                <c:pt idx="453">
                  <c:v>33</c:v>
                </c:pt>
                <c:pt idx="454">
                  <c:v>33</c:v>
                </c:pt>
                <c:pt idx="455">
                  <c:v>33</c:v>
                </c:pt>
                <c:pt idx="456">
                  <c:v>33</c:v>
                </c:pt>
                <c:pt idx="457">
                  <c:v>34</c:v>
                </c:pt>
                <c:pt idx="458">
                  <c:v>34</c:v>
                </c:pt>
                <c:pt idx="459">
                  <c:v>34</c:v>
                </c:pt>
                <c:pt idx="460">
                  <c:v>34</c:v>
                </c:pt>
                <c:pt idx="461">
                  <c:v>35</c:v>
                </c:pt>
              </c:numCache>
            </c:numRef>
          </c:xVal>
          <c:yVal>
            <c:numRef>
              <c:f>TSM_S!$C$24:$C$543</c:f>
              <c:numCache>
                <c:formatCode>General</c:formatCode>
                <c:ptCount val="5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21-4A3D-B4BE-55304E316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72928"/>
        <c:axId val="94574848"/>
      </c:scatterChart>
      <c:valAx>
        <c:axId val="9457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5729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目标</a:t>
            </a:r>
            <a:r>
              <a:rPr lang="en-US" altLang="zh-CN"/>
              <a:t>4</a:t>
            </a:r>
            <a:r>
              <a:rPr lang="zh-CN" altLang="en-US"/>
              <a:t>的</a:t>
            </a:r>
            <a:r>
              <a:rPr lang="en-US" altLang="zh-CN"/>
              <a:t>S</a:t>
            </a:r>
            <a:r>
              <a:rPr lang="zh-CN" altLang="en-US"/>
              <a:t>线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TSM_S!$W$24:$W$543</c:f>
              <c:numCache>
                <c:formatCode>General</c:formatCode>
                <c:ptCount val="52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21</c:v>
                </c:pt>
                <c:pt idx="259">
                  <c:v>21</c:v>
                </c:pt>
                <c:pt idx="260">
                  <c:v>21</c:v>
                </c:pt>
                <c:pt idx="261">
                  <c:v>21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24</c:v>
                </c:pt>
                <c:pt idx="315">
                  <c:v>24</c:v>
                </c:pt>
                <c:pt idx="316">
                  <c:v>24</c:v>
                </c:pt>
                <c:pt idx="317">
                  <c:v>24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26</c:v>
                </c:pt>
                <c:pt idx="352">
                  <c:v>26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26</c:v>
                </c:pt>
                <c:pt idx="357">
                  <c:v>26</c:v>
                </c:pt>
                <c:pt idx="358">
                  <c:v>26</c:v>
                </c:pt>
                <c:pt idx="359">
                  <c:v>26</c:v>
                </c:pt>
                <c:pt idx="360">
                  <c:v>26</c:v>
                </c:pt>
                <c:pt idx="361">
                  <c:v>26</c:v>
                </c:pt>
                <c:pt idx="362">
                  <c:v>26</c:v>
                </c:pt>
                <c:pt idx="363">
                  <c:v>26</c:v>
                </c:pt>
                <c:pt idx="364">
                  <c:v>26</c:v>
                </c:pt>
                <c:pt idx="365">
                  <c:v>26</c:v>
                </c:pt>
                <c:pt idx="366">
                  <c:v>26</c:v>
                </c:pt>
                <c:pt idx="367">
                  <c:v>26</c:v>
                </c:pt>
                <c:pt idx="368">
                  <c:v>27</c:v>
                </c:pt>
                <c:pt idx="369">
                  <c:v>27</c:v>
                </c:pt>
                <c:pt idx="370">
                  <c:v>27</c:v>
                </c:pt>
                <c:pt idx="371">
                  <c:v>27</c:v>
                </c:pt>
                <c:pt idx="372">
                  <c:v>27</c:v>
                </c:pt>
                <c:pt idx="373">
                  <c:v>27</c:v>
                </c:pt>
                <c:pt idx="374">
                  <c:v>27</c:v>
                </c:pt>
                <c:pt idx="375">
                  <c:v>27</c:v>
                </c:pt>
                <c:pt idx="376">
                  <c:v>27</c:v>
                </c:pt>
                <c:pt idx="377">
                  <c:v>27</c:v>
                </c:pt>
                <c:pt idx="378">
                  <c:v>27</c:v>
                </c:pt>
                <c:pt idx="379">
                  <c:v>27</c:v>
                </c:pt>
                <c:pt idx="380">
                  <c:v>27</c:v>
                </c:pt>
                <c:pt idx="381">
                  <c:v>27</c:v>
                </c:pt>
                <c:pt idx="382">
                  <c:v>27</c:v>
                </c:pt>
                <c:pt idx="383">
                  <c:v>27</c:v>
                </c:pt>
                <c:pt idx="384">
                  <c:v>27</c:v>
                </c:pt>
                <c:pt idx="385">
                  <c:v>27</c:v>
                </c:pt>
                <c:pt idx="386">
                  <c:v>27</c:v>
                </c:pt>
                <c:pt idx="387">
                  <c:v>27</c:v>
                </c:pt>
                <c:pt idx="388">
                  <c:v>27</c:v>
                </c:pt>
                <c:pt idx="389">
                  <c:v>27</c:v>
                </c:pt>
                <c:pt idx="390">
                  <c:v>27</c:v>
                </c:pt>
                <c:pt idx="391">
                  <c:v>27</c:v>
                </c:pt>
                <c:pt idx="392">
                  <c:v>27</c:v>
                </c:pt>
                <c:pt idx="393">
                  <c:v>27</c:v>
                </c:pt>
                <c:pt idx="394">
                  <c:v>27</c:v>
                </c:pt>
                <c:pt idx="395">
                  <c:v>27</c:v>
                </c:pt>
                <c:pt idx="396">
                  <c:v>27</c:v>
                </c:pt>
                <c:pt idx="397">
                  <c:v>27</c:v>
                </c:pt>
                <c:pt idx="398">
                  <c:v>27</c:v>
                </c:pt>
                <c:pt idx="399">
                  <c:v>27</c:v>
                </c:pt>
                <c:pt idx="400">
                  <c:v>27</c:v>
                </c:pt>
                <c:pt idx="401">
                  <c:v>27</c:v>
                </c:pt>
                <c:pt idx="402">
                  <c:v>27</c:v>
                </c:pt>
                <c:pt idx="403">
                  <c:v>27</c:v>
                </c:pt>
                <c:pt idx="404">
                  <c:v>27</c:v>
                </c:pt>
                <c:pt idx="405">
                  <c:v>27</c:v>
                </c:pt>
                <c:pt idx="406">
                  <c:v>27</c:v>
                </c:pt>
                <c:pt idx="407">
                  <c:v>27</c:v>
                </c:pt>
                <c:pt idx="408">
                  <c:v>27</c:v>
                </c:pt>
                <c:pt idx="409">
                  <c:v>27</c:v>
                </c:pt>
                <c:pt idx="410">
                  <c:v>27</c:v>
                </c:pt>
                <c:pt idx="411">
                  <c:v>27</c:v>
                </c:pt>
                <c:pt idx="412">
                  <c:v>27</c:v>
                </c:pt>
                <c:pt idx="413">
                  <c:v>27</c:v>
                </c:pt>
                <c:pt idx="414">
                  <c:v>27</c:v>
                </c:pt>
                <c:pt idx="415">
                  <c:v>27</c:v>
                </c:pt>
                <c:pt idx="416">
                  <c:v>27</c:v>
                </c:pt>
                <c:pt idx="417">
                  <c:v>27</c:v>
                </c:pt>
                <c:pt idx="418">
                  <c:v>27</c:v>
                </c:pt>
                <c:pt idx="419">
                  <c:v>27</c:v>
                </c:pt>
                <c:pt idx="420">
                  <c:v>27</c:v>
                </c:pt>
                <c:pt idx="421">
                  <c:v>27</c:v>
                </c:pt>
                <c:pt idx="422">
                  <c:v>27</c:v>
                </c:pt>
                <c:pt idx="423">
                  <c:v>27</c:v>
                </c:pt>
                <c:pt idx="424">
                  <c:v>27</c:v>
                </c:pt>
                <c:pt idx="425">
                  <c:v>27</c:v>
                </c:pt>
                <c:pt idx="426">
                  <c:v>27</c:v>
                </c:pt>
                <c:pt idx="427">
                  <c:v>27</c:v>
                </c:pt>
                <c:pt idx="428">
                  <c:v>27</c:v>
                </c:pt>
                <c:pt idx="429">
                  <c:v>27</c:v>
                </c:pt>
                <c:pt idx="430">
                  <c:v>27</c:v>
                </c:pt>
                <c:pt idx="431">
                  <c:v>27</c:v>
                </c:pt>
                <c:pt idx="432">
                  <c:v>27</c:v>
                </c:pt>
                <c:pt idx="433">
                  <c:v>28</c:v>
                </c:pt>
                <c:pt idx="434">
                  <c:v>28</c:v>
                </c:pt>
                <c:pt idx="435">
                  <c:v>28</c:v>
                </c:pt>
                <c:pt idx="436">
                  <c:v>28</c:v>
                </c:pt>
                <c:pt idx="437">
                  <c:v>28</c:v>
                </c:pt>
                <c:pt idx="438">
                  <c:v>28</c:v>
                </c:pt>
                <c:pt idx="439">
                  <c:v>28</c:v>
                </c:pt>
                <c:pt idx="440">
                  <c:v>28</c:v>
                </c:pt>
                <c:pt idx="441">
                  <c:v>28</c:v>
                </c:pt>
                <c:pt idx="442">
                  <c:v>28</c:v>
                </c:pt>
                <c:pt idx="443">
                  <c:v>28</c:v>
                </c:pt>
                <c:pt idx="444">
                  <c:v>28</c:v>
                </c:pt>
                <c:pt idx="445">
                  <c:v>28</c:v>
                </c:pt>
                <c:pt idx="446">
                  <c:v>28</c:v>
                </c:pt>
                <c:pt idx="447">
                  <c:v>28</c:v>
                </c:pt>
                <c:pt idx="448">
                  <c:v>28</c:v>
                </c:pt>
                <c:pt idx="449">
                  <c:v>28</c:v>
                </c:pt>
                <c:pt idx="450">
                  <c:v>28</c:v>
                </c:pt>
                <c:pt idx="451">
                  <c:v>28</c:v>
                </c:pt>
                <c:pt idx="452">
                  <c:v>28</c:v>
                </c:pt>
                <c:pt idx="453">
                  <c:v>28</c:v>
                </c:pt>
                <c:pt idx="454">
                  <c:v>28</c:v>
                </c:pt>
                <c:pt idx="455">
                  <c:v>28</c:v>
                </c:pt>
                <c:pt idx="456">
                  <c:v>28</c:v>
                </c:pt>
                <c:pt idx="457">
                  <c:v>28</c:v>
                </c:pt>
                <c:pt idx="458">
                  <c:v>28</c:v>
                </c:pt>
                <c:pt idx="459">
                  <c:v>28</c:v>
                </c:pt>
                <c:pt idx="460">
                  <c:v>28</c:v>
                </c:pt>
                <c:pt idx="461">
                  <c:v>28</c:v>
                </c:pt>
              </c:numCache>
            </c:numRef>
          </c:xVal>
          <c:yVal>
            <c:numRef>
              <c:f>TSM_S!$C$24:$C$543</c:f>
              <c:numCache>
                <c:formatCode>General</c:formatCode>
                <c:ptCount val="5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60-40DC-BF26-D85E682AF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94944"/>
        <c:axId val="94629888"/>
      </c:scatterChart>
      <c:valAx>
        <c:axId val="9459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629888"/>
        <c:crosses val="autoZero"/>
        <c:crossBetween val="midCat"/>
      </c:valAx>
      <c:valAx>
        <c:axId val="9462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5949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135590</xdr:colOff>
      <xdr:row>0</xdr:row>
      <xdr:rowOff>11206</xdr:rowOff>
    </xdr:from>
    <xdr:to>
      <xdr:col>39</xdr:col>
      <xdr:colOff>545166</xdr:colOff>
      <xdr:row>27</xdr:row>
      <xdr:rowOff>177894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643219</xdr:colOff>
      <xdr:row>37</xdr:row>
      <xdr:rowOff>94129</xdr:rowOff>
    </xdr:from>
    <xdr:to>
      <xdr:col>39</xdr:col>
      <xdr:colOff>416860</xdr:colOff>
      <xdr:row>53</xdr:row>
      <xdr:rowOff>84604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609600</xdr:colOff>
      <xdr:row>54</xdr:row>
      <xdr:rowOff>76200</xdr:rowOff>
    </xdr:from>
    <xdr:to>
      <xdr:col>39</xdr:col>
      <xdr:colOff>383241</xdr:colOff>
      <xdr:row>70</xdr:row>
      <xdr:rowOff>66675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609600</xdr:colOff>
      <xdr:row>71</xdr:row>
      <xdr:rowOff>28575</xdr:rowOff>
    </xdr:from>
    <xdr:to>
      <xdr:col>39</xdr:col>
      <xdr:colOff>383241</xdr:colOff>
      <xdr:row>87</xdr:row>
      <xdr:rowOff>19050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418184</xdr:colOff>
      <xdr:row>28</xdr:row>
      <xdr:rowOff>2649</xdr:rowOff>
    </xdr:from>
    <xdr:to>
      <xdr:col>49</xdr:col>
      <xdr:colOff>231249</xdr:colOff>
      <xdr:row>55</xdr:row>
      <xdr:rowOff>130396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195262</xdr:colOff>
      <xdr:row>88</xdr:row>
      <xdr:rowOff>90487</xdr:rowOff>
    </xdr:from>
    <xdr:to>
      <xdr:col>34</xdr:col>
      <xdr:colOff>642937</xdr:colOff>
      <xdr:row>104</xdr:row>
      <xdr:rowOff>90487</xdr:rowOff>
    </xdr:to>
    <xdr:graphicFrame macro="">
      <xdr:nvGraphicFramePr>
        <xdr:cNvPr id="16" name="图表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638175</xdr:colOff>
      <xdr:row>88</xdr:row>
      <xdr:rowOff>85725</xdr:rowOff>
    </xdr:from>
    <xdr:to>
      <xdr:col>41</xdr:col>
      <xdr:colOff>409575</xdr:colOff>
      <xdr:row>104</xdr:row>
      <xdr:rowOff>85725</xdr:rowOff>
    </xdr:to>
    <xdr:graphicFrame macro="">
      <xdr:nvGraphicFramePr>
        <xdr:cNvPr id="17" name="图表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194582</xdr:colOff>
      <xdr:row>104</xdr:row>
      <xdr:rowOff>90178</xdr:rowOff>
    </xdr:from>
    <xdr:to>
      <xdr:col>34</xdr:col>
      <xdr:colOff>642257</xdr:colOff>
      <xdr:row>120</xdr:row>
      <xdr:rowOff>90178</xdr:rowOff>
    </xdr:to>
    <xdr:graphicFrame macro="">
      <xdr:nvGraphicFramePr>
        <xdr:cNvPr id="18" name="图表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642257</xdr:colOff>
      <xdr:row>104</xdr:row>
      <xdr:rowOff>85726</xdr:rowOff>
    </xdr:from>
    <xdr:to>
      <xdr:col>41</xdr:col>
      <xdr:colOff>413657</xdr:colOff>
      <xdr:row>120</xdr:row>
      <xdr:rowOff>85726</xdr:rowOff>
    </xdr:to>
    <xdr:graphicFrame macro="">
      <xdr:nvGraphicFramePr>
        <xdr:cNvPr id="19" name="图表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190500</xdr:colOff>
      <xdr:row>120</xdr:row>
      <xdr:rowOff>93889</xdr:rowOff>
    </xdr:from>
    <xdr:to>
      <xdr:col>34</xdr:col>
      <xdr:colOff>638175</xdr:colOff>
      <xdr:row>136</xdr:row>
      <xdr:rowOff>93889</xdr:rowOff>
    </xdr:to>
    <xdr:graphicFrame macro="">
      <xdr:nvGraphicFramePr>
        <xdr:cNvPr id="20" name="图表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642257</xdr:colOff>
      <xdr:row>120</xdr:row>
      <xdr:rowOff>102054</xdr:rowOff>
    </xdr:from>
    <xdr:to>
      <xdr:col>41</xdr:col>
      <xdr:colOff>413657</xdr:colOff>
      <xdr:row>136</xdr:row>
      <xdr:rowOff>102054</xdr:rowOff>
    </xdr:to>
    <xdr:graphicFrame macro="">
      <xdr:nvGraphicFramePr>
        <xdr:cNvPr id="22" name="图表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216828</xdr:colOff>
      <xdr:row>158</xdr:row>
      <xdr:rowOff>25144</xdr:rowOff>
    </xdr:from>
    <xdr:to>
      <xdr:col>34</xdr:col>
      <xdr:colOff>662077</xdr:colOff>
      <xdr:row>174</xdr:row>
      <xdr:rowOff>25145</xdr:rowOff>
    </xdr:to>
    <xdr:graphicFrame macro="">
      <xdr:nvGraphicFramePr>
        <xdr:cNvPr id="23" name="图表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51</xdr:col>
      <xdr:colOff>13607</xdr:colOff>
      <xdr:row>0</xdr:row>
      <xdr:rowOff>27214</xdr:rowOff>
    </xdr:from>
    <xdr:to>
      <xdr:col>62</xdr:col>
      <xdr:colOff>436791</xdr:colOff>
      <xdr:row>28</xdr:row>
      <xdr:rowOff>3402</xdr:rowOff>
    </xdr:to>
    <xdr:graphicFrame macro="">
      <xdr:nvGraphicFramePr>
        <xdr:cNvPr id="26" name="图表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273327</xdr:colOff>
      <xdr:row>140</xdr:row>
      <xdr:rowOff>74543</xdr:rowOff>
    </xdr:from>
    <xdr:to>
      <xdr:col>35</xdr:col>
      <xdr:colOff>34789</xdr:colOff>
      <xdr:row>156</xdr:row>
      <xdr:rowOff>74543</xdr:rowOff>
    </xdr:to>
    <xdr:graphicFrame macro="">
      <xdr:nvGraphicFramePr>
        <xdr:cNvPr id="15" name="图表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35</xdr:col>
      <xdr:colOff>115957</xdr:colOff>
      <xdr:row>140</xdr:row>
      <xdr:rowOff>91108</xdr:rowOff>
    </xdr:from>
    <xdr:to>
      <xdr:col>41</xdr:col>
      <xdr:colOff>573157</xdr:colOff>
      <xdr:row>156</xdr:row>
      <xdr:rowOff>91108</xdr:rowOff>
    </xdr:to>
    <xdr:graphicFrame macro="">
      <xdr:nvGraphicFramePr>
        <xdr:cNvPr id="21" name="图表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0.50314</cdr:x>
      <cdr:y>0.1684</cdr:y>
    </cdr:from>
    <cdr:to>
      <cdr:x>0.50522</cdr:x>
      <cdr:y>0.89409</cdr:y>
    </cdr:to>
    <cdr:cxnSp macro="">
      <cdr:nvCxnSpPr>
        <cdr:cNvPr id="3" name="直接连接符 2">
          <a:extLst xmlns:a="http://schemas.openxmlformats.org/drawingml/2006/main">
            <a:ext uri="{FF2B5EF4-FFF2-40B4-BE49-F238E27FC236}">
              <a16:creationId xmlns:a16="http://schemas.microsoft.com/office/drawing/2014/main" xmlns="" id="{7E70408E-E0C9-42D3-A3A9-FBDBC18105BE}"/>
            </a:ext>
          </a:extLst>
        </cdr:cNvPr>
        <cdr:cNvCxnSpPr/>
      </cdr:nvCxnSpPr>
      <cdr:spPr>
        <a:xfrm xmlns:a="http://schemas.openxmlformats.org/drawingml/2006/main">
          <a:off x="2300341" y="461955"/>
          <a:ext cx="9510" cy="199071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790575</xdr:colOff>
      <xdr:row>21</xdr:row>
      <xdr:rowOff>42862</xdr:rowOff>
    </xdr:from>
    <xdr:to>
      <xdr:col>15</xdr:col>
      <xdr:colOff>428625</xdr:colOff>
      <xdr:row>33</xdr:row>
      <xdr:rowOff>338137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85725</xdr:rowOff>
        </xdr:from>
        <xdr:to>
          <xdr:col>7</xdr:col>
          <xdr:colOff>952500</xdr:colOff>
          <xdr:row>59</xdr:row>
          <xdr:rowOff>238125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0.54063</cdr:x>
      <cdr:y>0.17882</cdr:y>
    </cdr:from>
    <cdr:to>
      <cdr:x>0.54271</cdr:x>
      <cdr:y>0.90451</cdr:y>
    </cdr:to>
    <cdr:cxnSp macro="">
      <cdr:nvCxnSpPr>
        <cdr:cNvPr id="3" name="直接连接符 2">
          <a:extLst xmlns:a="http://schemas.openxmlformats.org/drawingml/2006/main">
            <a:ext uri="{FF2B5EF4-FFF2-40B4-BE49-F238E27FC236}">
              <a16:creationId xmlns:a16="http://schemas.microsoft.com/office/drawing/2014/main" xmlns="" id="{7E70408E-E0C9-42D3-A3A9-FBDBC18105BE}"/>
            </a:ext>
          </a:extLst>
        </cdr:cNvPr>
        <cdr:cNvCxnSpPr/>
      </cdr:nvCxnSpPr>
      <cdr:spPr>
        <a:xfrm xmlns:a="http://schemas.openxmlformats.org/drawingml/2006/main">
          <a:off x="2471738" y="490538"/>
          <a:ext cx="9525" cy="199072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0.55521</cdr:x>
      <cdr:y>0.17535</cdr:y>
    </cdr:from>
    <cdr:to>
      <cdr:x>0.55729</cdr:x>
      <cdr:y>0.90104</cdr:y>
    </cdr:to>
    <cdr:cxnSp macro="">
      <cdr:nvCxnSpPr>
        <cdr:cNvPr id="3" name="直接连接符 2">
          <a:extLst xmlns:a="http://schemas.openxmlformats.org/drawingml/2006/main">
            <a:ext uri="{FF2B5EF4-FFF2-40B4-BE49-F238E27FC236}">
              <a16:creationId xmlns:a16="http://schemas.microsoft.com/office/drawing/2014/main" xmlns="" id="{7E70408E-E0C9-42D3-A3A9-FBDBC18105BE}"/>
            </a:ext>
          </a:extLst>
        </cdr:cNvPr>
        <cdr:cNvCxnSpPr/>
      </cdr:nvCxnSpPr>
      <cdr:spPr>
        <a:xfrm xmlns:a="http://schemas.openxmlformats.org/drawingml/2006/main">
          <a:off x="2538435" y="481014"/>
          <a:ext cx="9510" cy="199071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0.52813</cdr:x>
      <cdr:y>0.17535</cdr:y>
    </cdr:from>
    <cdr:to>
      <cdr:x>0.53021</cdr:x>
      <cdr:y>0.90104</cdr:y>
    </cdr:to>
    <cdr:cxnSp macro="">
      <cdr:nvCxnSpPr>
        <cdr:cNvPr id="3" name="直接连接符 2">
          <a:extLst xmlns:a="http://schemas.openxmlformats.org/drawingml/2006/main">
            <a:ext uri="{FF2B5EF4-FFF2-40B4-BE49-F238E27FC236}">
              <a16:creationId xmlns:a16="http://schemas.microsoft.com/office/drawing/2014/main" xmlns="" id="{7E70408E-E0C9-42D3-A3A9-FBDBC18105BE}"/>
            </a:ext>
          </a:extLst>
        </cdr:cNvPr>
        <cdr:cNvCxnSpPr/>
      </cdr:nvCxnSpPr>
      <cdr:spPr>
        <a:xfrm xmlns:a="http://schemas.openxmlformats.org/drawingml/2006/main">
          <a:off x="2414595" y="481020"/>
          <a:ext cx="9510" cy="199071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0.5573</cdr:x>
      <cdr:y>0.17882</cdr:y>
    </cdr:from>
    <cdr:to>
      <cdr:x>0.55938</cdr:x>
      <cdr:y>0.90451</cdr:y>
    </cdr:to>
    <cdr:cxnSp macro="">
      <cdr:nvCxnSpPr>
        <cdr:cNvPr id="3" name="直接连接符 2">
          <a:extLst xmlns:a="http://schemas.openxmlformats.org/drawingml/2006/main">
            <a:ext uri="{FF2B5EF4-FFF2-40B4-BE49-F238E27FC236}">
              <a16:creationId xmlns:a16="http://schemas.microsoft.com/office/drawing/2014/main" xmlns="" id="{7E70408E-E0C9-42D3-A3A9-FBDBC18105BE}"/>
            </a:ext>
          </a:extLst>
        </cdr:cNvPr>
        <cdr:cNvCxnSpPr/>
      </cdr:nvCxnSpPr>
      <cdr:spPr>
        <a:xfrm xmlns:a="http://schemas.openxmlformats.org/drawingml/2006/main">
          <a:off x="2547960" y="490545"/>
          <a:ext cx="9510" cy="199071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0.54272</cdr:x>
      <cdr:y>0.1684</cdr:y>
    </cdr:from>
    <cdr:to>
      <cdr:x>0.5448</cdr:x>
      <cdr:y>0.89409</cdr:y>
    </cdr:to>
    <cdr:cxnSp macro="">
      <cdr:nvCxnSpPr>
        <cdr:cNvPr id="3" name="直接连接符 2">
          <a:extLst xmlns:a="http://schemas.openxmlformats.org/drawingml/2006/main">
            <a:ext uri="{FF2B5EF4-FFF2-40B4-BE49-F238E27FC236}">
              <a16:creationId xmlns:a16="http://schemas.microsoft.com/office/drawing/2014/main" xmlns="" id="{7E70408E-E0C9-42D3-A3A9-FBDBC18105BE}"/>
            </a:ext>
          </a:extLst>
        </cdr:cNvPr>
        <cdr:cNvCxnSpPr/>
      </cdr:nvCxnSpPr>
      <cdr:spPr>
        <a:xfrm xmlns:a="http://schemas.openxmlformats.org/drawingml/2006/main">
          <a:off x="2481301" y="461964"/>
          <a:ext cx="9509" cy="199071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0.50314</cdr:x>
      <cdr:y>0.1684</cdr:y>
    </cdr:from>
    <cdr:to>
      <cdr:x>0.50522</cdr:x>
      <cdr:y>0.89409</cdr:y>
    </cdr:to>
    <cdr:cxnSp macro="">
      <cdr:nvCxnSpPr>
        <cdr:cNvPr id="3" name="直接连接符 2">
          <a:extLst xmlns:a="http://schemas.openxmlformats.org/drawingml/2006/main">
            <a:ext uri="{FF2B5EF4-FFF2-40B4-BE49-F238E27FC236}">
              <a16:creationId xmlns:a16="http://schemas.microsoft.com/office/drawing/2014/main" xmlns="" id="{7E70408E-E0C9-42D3-A3A9-FBDBC18105BE}"/>
            </a:ext>
          </a:extLst>
        </cdr:cNvPr>
        <cdr:cNvCxnSpPr/>
      </cdr:nvCxnSpPr>
      <cdr:spPr>
        <a:xfrm xmlns:a="http://schemas.openxmlformats.org/drawingml/2006/main">
          <a:off x="2300341" y="461955"/>
          <a:ext cx="9510" cy="199071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0.50978</cdr:x>
      <cdr:y>0.17216</cdr:y>
    </cdr:from>
    <cdr:to>
      <cdr:x>0.50978</cdr:x>
      <cdr:y>0.88851</cdr:y>
    </cdr:to>
    <cdr:cxnSp macro="">
      <cdr:nvCxnSpPr>
        <cdr:cNvPr id="3" name="直接连接符 2">
          <a:extLst xmlns:a="http://schemas.openxmlformats.org/drawingml/2006/main">
            <a:ext uri="{FF2B5EF4-FFF2-40B4-BE49-F238E27FC236}">
              <a16:creationId xmlns:a16="http://schemas.microsoft.com/office/drawing/2014/main" xmlns="" id="{7E70408E-E0C9-42D3-A3A9-FBDBC18105BE}"/>
            </a:ext>
          </a:extLst>
        </cdr:cNvPr>
        <cdr:cNvCxnSpPr/>
      </cdr:nvCxnSpPr>
      <cdr:spPr>
        <a:xfrm xmlns:a="http://schemas.openxmlformats.org/drawingml/2006/main">
          <a:off x="2314930" y="524731"/>
          <a:ext cx="0" cy="2183435"/>
        </a:xfrm>
        <a:prstGeom xmlns:a="http://schemas.openxmlformats.org/drawingml/2006/main" prst="line">
          <a:avLst/>
        </a:prstGeom>
        <a:ln xmlns:a="http://schemas.openxmlformats.org/drawingml/2006/main" w="254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0.50314</cdr:x>
      <cdr:y>0.1684</cdr:y>
    </cdr:from>
    <cdr:to>
      <cdr:x>0.50522</cdr:x>
      <cdr:y>0.89409</cdr:y>
    </cdr:to>
    <cdr:cxnSp macro="">
      <cdr:nvCxnSpPr>
        <cdr:cNvPr id="3" name="直接连接符 2">
          <a:extLst xmlns:a="http://schemas.openxmlformats.org/drawingml/2006/main">
            <a:ext uri="{FF2B5EF4-FFF2-40B4-BE49-F238E27FC236}">
              <a16:creationId xmlns:a16="http://schemas.microsoft.com/office/drawing/2014/main" xmlns="" id="{7E70408E-E0C9-42D3-A3A9-FBDBC18105BE}"/>
            </a:ext>
          </a:extLst>
        </cdr:cNvPr>
        <cdr:cNvCxnSpPr/>
      </cdr:nvCxnSpPr>
      <cdr:spPr>
        <a:xfrm xmlns:a="http://schemas.openxmlformats.org/drawingml/2006/main">
          <a:off x="2300341" y="461955"/>
          <a:ext cx="9510" cy="199071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5" unboundColumnsRight="1">
    <queryTableFields count="4">
      <queryTableField id="1" name="x/φ(x)  " tableColumnId="1"/>
      <queryTableField id="2" name="属性" tableColumnId="2"/>
      <queryTableField id="3" name="值" tableColumnId="3"/>
      <queryTableField id="4" dataBound="0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表2_2" displayName="表2_2" ref="A1:D501" tableType="queryTable" totalsRowShown="0">
  <autoFilter ref="A1:D501"/>
  <tableColumns count="4">
    <tableColumn id="1" uniqueName="1" name="B" queryTableFieldId="1"/>
    <tableColumn id="2" uniqueName="2" name="S" queryTableFieldId="2" dataDxfId="1"/>
    <tableColumn id="3" uniqueName="3" name="φ(x)  " queryTableFieldId="3"/>
    <tableColumn id="4" uniqueName="4" name="x=B+S" queryTableFieldId="4" dataDxfId="0">
      <calculatedColumnFormula>表2_2[[#This Row],[B]]+表2_2[[#This Row],[S]]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30" zoomScaleNormal="130" workbookViewId="0">
      <selection activeCell="D14" sqref="D14"/>
    </sheetView>
  </sheetViews>
  <sheetFormatPr defaultRowHeight="13.5"/>
  <cols>
    <col min="1" max="1" width="11.125" customWidth="1"/>
    <col min="2" max="2" width="13.125" customWidth="1"/>
    <col min="3" max="3" width="15.875" customWidth="1"/>
    <col min="4" max="4" width="12.625" customWidth="1"/>
    <col min="5" max="5" width="17.25" customWidth="1"/>
    <col min="6" max="6" width="17" customWidth="1"/>
    <col min="7" max="7" width="19.5" customWidth="1"/>
    <col min="8" max="8" width="13.375" customWidth="1"/>
    <col min="9" max="9" width="12.875" customWidth="1"/>
    <col min="10" max="10" width="12.375" customWidth="1"/>
  </cols>
  <sheetData>
    <row r="1" spans="1:11">
      <c r="B1" s="1" t="s">
        <v>151</v>
      </c>
    </row>
    <row r="2" spans="1:1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4</v>
      </c>
      <c r="K2" t="s">
        <v>152</v>
      </c>
    </row>
    <row r="3" spans="1:11">
      <c r="A3" t="s">
        <v>236</v>
      </c>
      <c r="B3" s="22">
        <v>8</v>
      </c>
      <c r="C3" s="22">
        <v>23</v>
      </c>
      <c r="D3" s="22">
        <v>35</v>
      </c>
      <c r="E3" s="22">
        <v>28</v>
      </c>
      <c r="F3" s="22">
        <v>4</v>
      </c>
      <c r="G3" s="22">
        <v>2</v>
      </c>
      <c r="H3" s="22">
        <v>0</v>
      </c>
      <c r="I3" s="22">
        <v>0</v>
      </c>
      <c r="J3" s="22">
        <f>SUM(B3:I3)</f>
        <v>100</v>
      </c>
      <c r="K3" s="22">
        <v>6</v>
      </c>
    </row>
    <row r="4" spans="1:11">
      <c r="A4" t="s">
        <v>250</v>
      </c>
      <c r="B4" s="75">
        <f>B3*0.6</f>
        <v>4.8</v>
      </c>
      <c r="C4" s="75">
        <f t="shared" ref="C4:J4" si="0">C3*0.6</f>
        <v>13.799999999999999</v>
      </c>
      <c r="D4" s="75">
        <f t="shared" si="0"/>
        <v>21</v>
      </c>
      <c r="E4" s="75">
        <f t="shared" si="0"/>
        <v>16.8</v>
      </c>
      <c r="F4" s="75">
        <f t="shared" si="0"/>
        <v>2.4</v>
      </c>
      <c r="G4" s="75">
        <f t="shared" si="0"/>
        <v>1.2</v>
      </c>
      <c r="H4" s="75">
        <f t="shared" si="0"/>
        <v>0</v>
      </c>
      <c r="I4" s="75">
        <f t="shared" si="0"/>
        <v>0</v>
      </c>
      <c r="J4" s="75">
        <f t="shared" si="0"/>
        <v>60</v>
      </c>
      <c r="K4" s="22"/>
    </row>
    <row r="5" spans="1:11">
      <c r="A5" t="s">
        <v>235</v>
      </c>
      <c r="B5" s="74">
        <v>0.65</v>
      </c>
      <c r="C5" s="74">
        <v>0.75</v>
      </c>
      <c r="D5" s="74">
        <v>0.7</v>
      </c>
      <c r="E5" s="74">
        <v>0.65</v>
      </c>
      <c r="F5" s="74">
        <v>0.75</v>
      </c>
      <c r="G5" s="74">
        <v>0.75</v>
      </c>
      <c r="H5" s="75">
        <v>0</v>
      </c>
      <c r="I5" s="75">
        <v>0</v>
      </c>
      <c r="J5" s="26">
        <v>0.65</v>
      </c>
      <c r="K5" s="22"/>
    </row>
    <row r="6" spans="1:11">
      <c r="B6" t="s">
        <v>173</v>
      </c>
    </row>
    <row r="7" spans="1:11">
      <c r="B7" t="s">
        <v>39</v>
      </c>
      <c r="C7">
        <v>8</v>
      </c>
    </row>
    <row r="8" spans="1:11">
      <c r="B8" t="s">
        <v>40</v>
      </c>
      <c r="C8">
        <v>39.5</v>
      </c>
    </row>
    <row r="9" spans="1:11">
      <c r="B9" t="s">
        <v>41</v>
      </c>
      <c r="C9">
        <f t="shared" ref="C9:C15" si="1">C8+10</f>
        <v>49.5</v>
      </c>
    </row>
    <row r="10" spans="1:11">
      <c r="B10" t="s">
        <v>42</v>
      </c>
      <c r="C10">
        <f t="shared" si="1"/>
        <v>59.5</v>
      </c>
    </row>
    <row r="11" spans="1:11">
      <c r="B11" t="s">
        <v>47</v>
      </c>
      <c r="C11">
        <f t="shared" si="1"/>
        <v>69.5</v>
      </c>
    </row>
    <row r="12" spans="1:11">
      <c r="B12" t="s">
        <v>46</v>
      </c>
      <c r="C12">
        <f t="shared" si="1"/>
        <v>79.5</v>
      </c>
    </row>
    <row r="13" spans="1:11">
      <c r="B13" t="s">
        <v>45</v>
      </c>
      <c r="C13">
        <f t="shared" si="1"/>
        <v>89.5</v>
      </c>
    </row>
    <row r="14" spans="1:11">
      <c r="B14" t="s">
        <v>44</v>
      </c>
      <c r="C14">
        <f t="shared" si="1"/>
        <v>99.5</v>
      </c>
    </row>
    <row r="15" spans="1:11">
      <c r="B15" t="s">
        <v>43</v>
      </c>
      <c r="C15">
        <f t="shared" si="1"/>
        <v>109.5</v>
      </c>
    </row>
    <row r="18" spans="3:3">
      <c r="C18" s="2"/>
    </row>
    <row r="19" spans="3:3">
      <c r="C19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5"/>
  <sheetViews>
    <sheetView topLeftCell="AK62" zoomScale="115" zoomScaleNormal="115" workbookViewId="0">
      <selection activeCell="AP76" sqref="AP76"/>
    </sheetView>
  </sheetViews>
  <sheetFormatPr defaultRowHeight="13.5"/>
  <cols>
    <col min="1" max="1" width="15.25" customWidth="1"/>
    <col min="2" max="2" width="7.5" customWidth="1"/>
    <col min="3" max="3" width="17.25" customWidth="1"/>
    <col min="4" max="4" width="9.75" customWidth="1"/>
    <col min="5" max="5" width="10" customWidth="1"/>
    <col min="6" max="6" width="8.625" customWidth="1"/>
    <col min="7" max="7" width="8.75" customWidth="1"/>
    <col min="8" max="8" width="8.625" customWidth="1"/>
    <col min="9" max="9" width="8.375" customWidth="1"/>
    <col min="10" max="10" width="8.625" customWidth="1"/>
    <col min="11" max="11" width="8.25" customWidth="1"/>
    <col min="12" max="12" width="11.75" customWidth="1"/>
    <col min="13" max="13" width="8.5" customWidth="1"/>
    <col min="15" max="15" width="11.625" customWidth="1"/>
    <col min="16" max="19" width="13.25" customWidth="1"/>
    <col min="20" max="20" width="6.375" customWidth="1"/>
    <col min="21" max="21" width="6.75" customWidth="1"/>
    <col min="22" max="22" width="7" customWidth="1"/>
    <col min="23" max="23" width="7.25" customWidth="1"/>
    <col min="24" max="24" width="6.75" customWidth="1"/>
    <col min="25" max="25" width="7" customWidth="1"/>
    <col min="26" max="26" width="7.5" customWidth="1"/>
    <col min="27" max="27" width="6.5" customWidth="1"/>
    <col min="28" max="28" width="7.5" customWidth="1"/>
    <col min="32" max="32" width="9.125" customWidth="1"/>
  </cols>
  <sheetData>
    <row r="1" spans="1:29">
      <c r="A1" s="108" t="s">
        <v>171</v>
      </c>
      <c r="B1" s="108"/>
      <c r="C1" s="108" t="s">
        <v>170</v>
      </c>
      <c r="D1" s="108"/>
      <c r="E1" s="108"/>
      <c r="F1" s="108"/>
      <c r="G1" s="108"/>
      <c r="H1" s="108"/>
      <c r="I1" s="108"/>
      <c r="J1" s="108"/>
      <c r="K1" s="108"/>
      <c r="L1" s="7" t="s">
        <v>52</v>
      </c>
      <c r="M1" s="7">
        <f>COUNTA(A24:A543)</f>
        <v>462</v>
      </c>
      <c r="N1" s="7"/>
    </row>
    <row r="2" spans="1:29">
      <c r="A2" s="29" t="s">
        <v>172</v>
      </c>
      <c r="B2" s="27">
        <f>B12/B11</f>
        <v>0.21018495693002867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3</v>
      </c>
      <c r="M2" t="s">
        <v>2</v>
      </c>
      <c r="N2" t="s">
        <v>153</v>
      </c>
    </row>
    <row r="3" spans="1:29">
      <c r="A3" s="15" t="s">
        <v>38</v>
      </c>
      <c r="B3" s="15">
        <f>COUNTIF(L24:L135,"&lt;60")</f>
        <v>41</v>
      </c>
      <c r="C3" s="3" t="s">
        <v>14</v>
      </c>
      <c r="D3" s="4">
        <f>D8*100/TPS!B3</f>
        <v>75</v>
      </c>
      <c r="E3" s="4">
        <f>E8*100/TPS!C3</f>
        <v>47.826086956521742</v>
      </c>
      <c r="F3" s="4">
        <f>F8*100/TPS!D3</f>
        <v>48.571428571428569</v>
      </c>
      <c r="G3" s="4">
        <f>G8*100/TPS!E3</f>
        <v>53.571428571428569</v>
      </c>
      <c r="H3" s="4">
        <f>H8*100/TPS!F3</f>
        <v>75</v>
      </c>
      <c r="I3" s="4">
        <f>I8*100/TPS!G3</f>
        <v>100</v>
      </c>
      <c r="J3" s="4" t="e">
        <f>J8*100/TPS!H3</f>
        <v>#NUM!</v>
      </c>
      <c r="K3" s="4" t="e">
        <f>K8*100/TPS!I3</f>
        <v>#NUM!</v>
      </c>
      <c r="L3" s="4">
        <f t="shared" ref="L3:N4" si="0">L8</f>
        <v>59</v>
      </c>
      <c r="M3" s="4">
        <f t="shared" si="0"/>
        <v>76</v>
      </c>
      <c r="N3" s="4">
        <f t="shared" si="0"/>
        <v>67</v>
      </c>
    </row>
    <row r="4" spans="1:29">
      <c r="A4" s="15" t="s">
        <v>19</v>
      </c>
      <c r="B4" s="15">
        <f>M1-B3</f>
        <v>421</v>
      </c>
      <c r="C4" s="3" t="s">
        <v>15</v>
      </c>
      <c r="D4" s="4">
        <f>D9*100/TPS!B3</f>
        <v>0</v>
      </c>
      <c r="E4" s="4">
        <f>E9*100/TPS!C3</f>
        <v>0</v>
      </c>
      <c r="F4" s="4">
        <f>F9*100/TPS!D3</f>
        <v>0</v>
      </c>
      <c r="G4" s="4">
        <f>G9*100/TPS!E3</f>
        <v>0</v>
      </c>
      <c r="H4" s="4">
        <f>H9*100/TPS!F3</f>
        <v>0</v>
      </c>
      <c r="I4" s="4">
        <f>I9*100/TPS!G3</f>
        <v>0</v>
      </c>
      <c r="J4" s="4" t="e">
        <f>J9*100/TPS!H3</f>
        <v>#DIV/0!</v>
      </c>
      <c r="K4" s="4" t="e">
        <f>K9*100/TPS!I3</f>
        <v>#DIV/0!</v>
      </c>
      <c r="L4" s="4">
        <f t="shared" si="0"/>
        <v>0</v>
      </c>
      <c r="M4" s="4">
        <f t="shared" si="0"/>
        <v>0</v>
      </c>
      <c r="N4" s="4">
        <f t="shared" si="0"/>
        <v>10</v>
      </c>
    </row>
    <row r="5" spans="1:29">
      <c r="A5" s="15" t="s">
        <v>20</v>
      </c>
      <c r="B5" s="15">
        <f>B3/M1</f>
        <v>8.8744588744588751E-2</v>
      </c>
      <c r="C5" s="24" t="s">
        <v>18</v>
      </c>
      <c r="D5" s="4">
        <f>D12*100/TPS!B3</f>
        <v>87.5</v>
      </c>
      <c r="E5" s="4">
        <f>E12*100/TPS!C3</f>
        <v>82.608695652173907</v>
      </c>
      <c r="F5" s="4">
        <f>F12*100/TPS!D3</f>
        <v>60</v>
      </c>
      <c r="G5" s="4">
        <f>G12*100/TPS!E3</f>
        <v>71.428571428571431</v>
      </c>
      <c r="H5" s="4">
        <f>H12*100/TPS!F3</f>
        <v>100</v>
      </c>
      <c r="I5" s="4">
        <f>I12*100/TPS!G3</f>
        <v>100</v>
      </c>
      <c r="J5" s="4" t="e">
        <f>J12*100/TPS!H3</f>
        <v>#NUM!</v>
      </c>
      <c r="K5" s="4" t="e">
        <f>K12*100/TPS!I3</f>
        <v>#NUM!</v>
      </c>
      <c r="L5" s="4">
        <f>L12</f>
        <v>70</v>
      </c>
      <c r="M5" s="4">
        <f>M12</f>
        <v>82</v>
      </c>
      <c r="N5" s="4">
        <f>N12</f>
        <v>75</v>
      </c>
    </row>
    <row r="6" spans="1:29">
      <c r="A6" s="15" t="s">
        <v>21</v>
      </c>
      <c r="B6" s="15">
        <f>B4/M1</f>
        <v>0.91125541125541121</v>
      </c>
      <c r="C6" s="3" t="s">
        <v>16</v>
      </c>
      <c r="D6" s="4">
        <f>D10*100/TPS!B3</f>
        <v>100</v>
      </c>
      <c r="E6" s="4">
        <f>E10*100/TPS!C3</f>
        <v>100</v>
      </c>
      <c r="F6" s="4">
        <f>F10*100/TPS!D3</f>
        <v>100</v>
      </c>
      <c r="G6" s="4">
        <f>G10*100/TPS!E3</f>
        <v>100</v>
      </c>
      <c r="H6" s="4">
        <f>H10*100/TPS!F3</f>
        <v>100</v>
      </c>
      <c r="I6" s="4">
        <f>I10*100/TPS!G3</f>
        <v>100</v>
      </c>
      <c r="J6" s="4" t="e">
        <f>J10*100/TPS!H3</f>
        <v>#DIV/0!</v>
      </c>
      <c r="K6" s="4" t="e">
        <f>K10*100/TPS!I3</f>
        <v>#DIV/0!</v>
      </c>
      <c r="L6" s="4">
        <f t="shared" ref="L6:N7" si="1">L10</f>
        <v>98</v>
      </c>
      <c r="M6" s="4">
        <f t="shared" si="1"/>
        <v>98</v>
      </c>
      <c r="N6" s="4">
        <f t="shared" si="1"/>
        <v>96</v>
      </c>
    </row>
    <row r="7" spans="1:29">
      <c r="A7" s="15" t="s">
        <v>164</v>
      </c>
      <c r="B7" s="15">
        <f>COUNTIF(L23:L69,"&gt;=90")</f>
        <v>3</v>
      </c>
      <c r="C7" s="3" t="s">
        <v>17</v>
      </c>
      <c r="D7" s="4">
        <f>D11*100/TPS!B3</f>
        <v>87.5</v>
      </c>
      <c r="E7" s="4">
        <f>E11*100/TPS!C3</f>
        <v>95.652173913043484</v>
      </c>
      <c r="F7" s="4">
        <f>F11*100/TPS!D3</f>
        <v>74.285714285714292</v>
      </c>
      <c r="G7" s="4">
        <f>G11*100/TPS!E3</f>
        <v>89.285714285714292</v>
      </c>
      <c r="H7" s="4">
        <f>H11*100/TPS!F3</f>
        <v>100</v>
      </c>
      <c r="I7" s="4">
        <f>I11*100/TPS!G3</f>
        <v>100</v>
      </c>
      <c r="J7" s="4" t="e">
        <f>J11*100/TPS!H3</f>
        <v>#NUM!</v>
      </c>
      <c r="K7" s="4" t="e">
        <f>K11*100/TPS!I3</f>
        <v>#NUM!</v>
      </c>
      <c r="L7" s="4">
        <f t="shared" si="1"/>
        <v>81</v>
      </c>
      <c r="M7" s="4">
        <f t="shared" si="1"/>
        <v>87.75</v>
      </c>
      <c r="N7" s="4">
        <f t="shared" si="1"/>
        <v>82</v>
      </c>
      <c r="P7" s="114" t="s">
        <v>71</v>
      </c>
      <c r="Q7" s="114"/>
      <c r="AC7" s="2"/>
    </row>
    <row r="8" spans="1:29" ht="13.5" customHeight="1">
      <c r="A8" s="15" t="s">
        <v>25</v>
      </c>
      <c r="B8" s="15">
        <f>B7/M1</f>
        <v>6.4935064935064939E-3</v>
      </c>
      <c r="C8" t="s">
        <v>13</v>
      </c>
      <c r="D8" s="2">
        <f>QUARTILE(D24:D543,1)</f>
        <v>6</v>
      </c>
      <c r="E8" s="2">
        <f t="shared" ref="E8:N8" si="2">QUARTILE(E24:E543,1)</f>
        <v>11</v>
      </c>
      <c r="F8" s="2">
        <f t="shared" si="2"/>
        <v>17</v>
      </c>
      <c r="G8" s="2">
        <f t="shared" si="2"/>
        <v>15</v>
      </c>
      <c r="H8" s="2">
        <f t="shared" si="2"/>
        <v>3</v>
      </c>
      <c r="I8" s="2">
        <f t="shared" si="2"/>
        <v>2</v>
      </c>
      <c r="J8" s="2" t="e">
        <f t="shared" si="2"/>
        <v>#NUM!</v>
      </c>
      <c r="K8" s="2" t="e">
        <f t="shared" si="2"/>
        <v>#NUM!</v>
      </c>
      <c r="L8" s="2">
        <f t="shared" si="2"/>
        <v>59</v>
      </c>
      <c r="M8" s="2">
        <f t="shared" si="2"/>
        <v>76</v>
      </c>
      <c r="N8" s="2">
        <f t="shared" si="2"/>
        <v>67</v>
      </c>
      <c r="P8" s="118" t="str">
        <f>IF(P14&lt;0,"左偏-左边较右边有较大的拖尾-负偏态","右偏-右边较左边有较大的拖尾-正偏态")</f>
        <v>左偏-左边较右边有较大的拖尾-负偏态</v>
      </c>
      <c r="Q8" s="115" t="str">
        <f>IF(Q14&gt;0,"相比于正态分布为尖峰态或尾部更厚","相比于正态分布更平缓或尾部更薄")</f>
        <v>相比于正态分布为尖峰态或尾部更厚</v>
      </c>
    </row>
    <row r="9" spans="1:29">
      <c r="A9" s="15" t="s">
        <v>26</v>
      </c>
      <c r="B9" s="15">
        <f>COUNTIF(L24:L70,"&gt;=80")</f>
        <v>15</v>
      </c>
      <c r="C9" t="s">
        <v>6</v>
      </c>
      <c r="D9" s="26">
        <f>MINA(D24:D543)</f>
        <v>0</v>
      </c>
      <c r="E9" s="26">
        <f t="shared" ref="E9:N9" si="3">MINA(E24:E543)</f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6">
        <f t="shared" si="3"/>
        <v>0</v>
      </c>
      <c r="K9" s="26">
        <f t="shared" si="3"/>
        <v>0</v>
      </c>
      <c r="L9" s="26">
        <f t="shared" si="3"/>
        <v>0</v>
      </c>
      <c r="M9" s="26">
        <f t="shared" si="3"/>
        <v>0</v>
      </c>
      <c r="N9" s="26">
        <f t="shared" si="3"/>
        <v>10</v>
      </c>
      <c r="P9" s="118"/>
      <c r="Q9" s="116"/>
    </row>
    <row r="10" spans="1:29">
      <c r="A10" s="15" t="s">
        <v>27</v>
      </c>
      <c r="B10" s="15">
        <f>B9/M1</f>
        <v>3.2467532467532464E-2</v>
      </c>
      <c r="C10" t="s">
        <v>5</v>
      </c>
      <c r="D10" s="26">
        <f>MAX(D24:D543)</f>
        <v>8</v>
      </c>
      <c r="E10" s="26">
        <f t="shared" ref="E10:N10" si="4">MAX(E24:E543)</f>
        <v>23</v>
      </c>
      <c r="F10" s="26">
        <f t="shared" si="4"/>
        <v>35</v>
      </c>
      <c r="G10" s="26">
        <f t="shared" si="4"/>
        <v>28</v>
      </c>
      <c r="H10" s="26">
        <f t="shared" si="4"/>
        <v>4</v>
      </c>
      <c r="I10" s="26">
        <f t="shared" si="4"/>
        <v>2</v>
      </c>
      <c r="J10" s="26">
        <f t="shared" si="4"/>
        <v>0</v>
      </c>
      <c r="K10" s="26">
        <f t="shared" si="4"/>
        <v>0</v>
      </c>
      <c r="L10" s="26">
        <f t="shared" si="4"/>
        <v>98</v>
      </c>
      <c r="M10" s="26">
        <f t="shared" si="4"/>
        <v>98</v>
      </c>
      <c r="N10" s="26">
        <f t="shared" si="4"/>
        <v>96</v>
      </c>
      <c r="P10" s="118"/>
      <c r="Q10" s="116"/>
    </row>
    <row r="11" spans="1:29">
      <c r="A11" s="15" t="s">
        <v>22</v>
      </c>
      <c r="B11" s="15">
        <f>L13</f>
        <v>69.601731601731601</v>
      </c>
      <c r="C11" t="s">
        <v>11</v>
      </c>
      <c r="D11" s="2">
        <f>QUARTILE(D24:D543,3)</f>
        <v>7</v>
      </c>
      <c r="E11" s="2">
        <f t="shared" ref="E11:N11" si="5">QUARTILE(E24:E543,3)</f>
        <v>22</v>
      </c>
      <c r="F11" s="2">
        <f t="shared" si="5"/>
        <v>26</v>
      </c>
      <c r="G11" s="2">
        <f t="shared" si="5"/>
        <v>25</v>
      </c>
      <c r="H11" s="2">
        <f t="shared" si="5"/>
        <v>4</v>
      </c>
      <c r="I11" s="2">
        <f t="shared" si="5"/>
        <v>2</v>
      </c>
      <c r="J11" s="2" t="e">
        <f t="shared" si="5"/>
        <v>#NUM!</v>
      </c>
      <c r="K11" s="2" t="e">
        <f t="shared" si="5"/>
        <v>#NUM!</v>
      </c>
      <c r="L11" s="2">
        <f t="shared" si="5"/>
        <v>81</v>
      </c>
      <c r="M11" s="2">
        <f t="shared" si="5"/>
        <v>87.75</v>
      </c>
      <c r="N11" s="2">
        <f t="shared" si="5"/>
        <v>82</v>
      </c>
      <c r="P11" s="119"/>
      <c r="Q11" s="116"/>
      <c r="AC11" s="2"/>
    </row>
    <row r="12" spans="1:29" ht="14.25" thickBot="1">
      <c r="A12" s="15" t="s">
        <v>37</v>
      </c>
      <c r="B12" s="15">
        <f>L14</f>
        <v>14.629236958965372</v>
      </c>
      <c r="C12" t="s">
        <v>8</v>
      </c>
      <c r="D12" s="2">
        <f>MEDIAN(D24:D543)</f>
        <v>7</v>
      </c>
      <c r="E12" s="2">
        <f t="shared" ref="E12:N12" si="6">MEDIAN(E24:E543)</f>
        <v>19</v>
      </c>
      <c r="F12" s="2">
        <f t="shared" si="6"/>
        <v>21</v>
      </c>
      <c r="G12" s="2">
        <f t="shared" si="6"/>
        <v>20</v>
      </c>
      <c r="H12" s="2">
        <f t="shared" si="6"/>
        <v>4</v>
      </c>
      <c r="I12" s="2">
        <f t="shared" si="6"/>
        <v>2</v>
      </c>
      <c r="J12" s="2" t="e">
        <f t="shared" si="6"/>
        <v>#NUM!</v>
      </c>
      <c r="K12" s="2" t="e">
        <f t="shared" si="6"/>
        <v>#NUM!</v>
      </c>
      <c r="L12" s="2">
        <f t="shared" si="6"/>
        <v>70</v>
      </c>
      <c r="M12" s="2">
        <f t="shared" si="6"/>
        <v>82</v>
      </c>
      <c r="N12" s="2">
        <f t="shared" si="6"/>
        <v>75</v>
      </c>
      <c r="P12" s="119"/>
      <c r="Q12" s="117"/>
    </row>
    <row r="13" spans="1:29" ht="15" thickTop="1" thickBot="1">
      <c r="A13" s="15" t="s">
        <v>229</v>
      </c>
      <c r="B13" s="15">
        <f>B12/SQRT(M1)</f>
        <v>0.68061370002475108</v>
      </c>
      <c r="C13" s="5" t="s">
        <v>7</v>
      </c>
      <c r="D13" s="6">
        <f>AVERAGEA(D24:D543)</f>
        <v>6.5216450216450212</v>
      </c>
      <c r="E13" s="6">
        <f t="shared" ref="E13:N13" si="7">AVERAGEA(E24:E543)</f>
        <v>16.504329004329005</v>
      </c>
      <c r="F13" s="6">
        <f t="shared" si="7"/>
        <v>21.456709956709958</v>
      </c>
      <c r="G13" s="6">
        <f t="shared" si="7"/>
        <v>19.796536796536795</v>
      </c>
      <c r="H13" s="6">
        <f t="shared" si="7"/>
        <v>3.5281385281385282</v>
      </c>
      <c r="I13" s="6">
        <f t="shared" si="7"/>
        <v>1.7943722943722944</v>
      </c>
      <c r="J13" s="6" t="e">
        <f t="shared" si="7"/>
        <v>#DIV/0!</v>
      </c>
      <c r="K13" s="6" t="e">
        <f t="shared" si="7"/>
        <v>#DIV/0!</v>
      </c>
      <c r="L13" s="6">
        <f t="shared" si="7"/>
        <v>69.601731601731601</v>
      </c>
      <c r="M13" s="6">
        <f t="shared" si="7"/>
        <v>80.062770562770567</v>
      </c>
      <c r="N13" s="6">
        <f t="shared" si="7"/>
        <v>73.794372294372295</v>
      </c>
      <c r="P13" s="17" t="s">
        <v>133</v>
      </c>
      <c r="Q13" s="17" t="s">
        <v>134</v>
      </c>
    </row>
    <row r="14" spans="1:29" ht="15" thickTop="1" thickBot="1">
      <c r="A14" s="15" t="s">
        <v>165</v>
      </c>
      <c r="B14" s="15">
        <f>B12^2</f>
        <v>214.0145740015584</v>
      </c>
      <c r="C14" s="5" t="s">
        <v>10</v>
      </c>
      <c r="D14" s="6">
        <f>STDEV(D24:D543)</f>
        <v>1.2120898123474282</v>
      </c>
      <c r="E14" s="6">
        <f t="shared" ref="E14:N14" si="8">STDEV(E24:E543)</f>
        <v>5.4289916973878851</v>
      </c>
      <c r="F14" s="6">
        <f t="shared" si="8"/>
        <v>6.3949265070569696</v>
      </c>
      <c r="G14" s="6">
        <f t="shared" si="8"/>
        <v>6.1487128009191929</v>
      </c>
      <c r="H14" s="6">
        <f t="shared" si="8"/>
        <v>0.83722270850214497</v>
      </c>
      <c r="I14" s="6">
        <f t="shared" si="8"/>
        <v>0.44542837595145462</v>
      </c>
      <c r="J14" s="6" t="e">
        <f t="shared" si="8"/>
        <v>#DIV/0!</v>
      </c>
      <c r="K14" s="6" t="e">
        <f t="shared" si="8"/>
        <v>#DIV/0!</v>
      </c>
      <c r="L14" s="6">
        <f>STDEV(L24:L543)</f>
        <v>14.629236958965372</v>
      </c>
      <c r="M14" s="6">
        <f t="shared" si="8"/>
        <v>11.107947913136492</v>
      </c>
      <c r="N14" s="6">
        <f t="shared" si="8"/>
        <v>11.517172443871683</v>
      </c>
      <c r="O14" s="69" t="s">
        <v>264</v>
      </c>
      <c r="P14" s="17">
        <f>SKEW(L24:L543)</f>
        <v>-0.46437856912436898</v>
      </c>
      <c r="Q14" s="17">
        <f>KURT(L24:L543)</f>
        <v>0.36638760437784557</v>
      </c>
    </row>
    <row r="15" spans="1:29" ht="15" thickTop="1" thickBot="1">
      <c r="A15" s="15" t="s">
        <v>9</v>
      </c>
      <c r="B15" s="25">
        <f>L16</f>
        <v>83</v>
      </c>
      <c r="C15" s="5" t="s">
        <v>230</v>
      </c>
      <c r="D15" s="6">
        <f>D14/SQRT($M$1)</f>
        <v>5.6391521598706369E-2</v>
      </c>
      <c r="E15" s="6">
        <f t="shared" ref="E15:N15" si="9">E14/SQRT($M$1)</f>
        <v>0.252579552640191</v>
      </c>
      <c r="F15" s="6">
        <f t="shared" si="9"/>
        <v>0.29751890707375778</v>
      </c>
      <c r="G15" s="6">
        <f t="shared" si="9"/>
        <v>0.28606400877651328</v>
      </c>
      <c r="H15" s="6">
        <f t="shared" si="9"/>
        <v>3.8951125542414373E-2</v>
      </c>
      <c r="I15" s="6">
        <f t="shared" si="9"/>
        <v>2.0723203534313124E-2</v>
      </c>
      <c r="J15" s="6" t="e">
        <f t="shared" si="9"/>
        <v>#DIV/0!</v>
      </c>
      <c r="K15" s="6" t="e">
        <f t="shared" si="9"/>
        <v>#DIV/0!</v>
      </c>
      <c r="L15" s="6">
        <f t="shared" si="9"/>
        <v>0.68061370002475108</v>
      </c>
      <c r="M15" s="6">
        <f t="shared" si="9"/>
        <v>0.51678850715510749</v>
      </c>
      <c r="N15" s="6">
        <f t="shared" si="9"/>
        <v>0.53582735537294846</v>
      </c>
      <c r="O15" s="69" t="s">
        <v>169</v>
      </c>
      <c r="P15" s="66">
        <f>SUM(P24:P543)/(M1-1)</f>
        <v>-0.46236827228833427</v>
      </c>
      <c r="Q15" s="36">
        <f>SUM(Q24:Q543)/(M1-1)-3</f>
        <v>0.34222545785691194</v>
      </c>
    </row>
    <row r="16" spans="1:29" ht="15" thickTop="1" thickBot="1">
      <c r="A16" s="15" t="s">
        <v>23</v>
      </c>
      <c r="B16" s="25">
        <f>L17</f>
        <v>18</v>
      </c>
      <c r="C16" s="5" t="s">
        <v>9</v>
      </c>
      <c r="D16" s="6">
        <f>MODE(D24:D543)</f>
        <v>7</v>
      </c>
      <c r="E16" s="6">
        <f t="shared" ref="E16:N16" si="10">MODE(E24:E543)</f>
        <v>22</v>
      </c>
      <c r="F16" s="6">
        <f t="shared" si="10"/>
        <v>20</v>
      </c>
      <c r="G16" s="6">
        <f t="shared" si="10"/>
        <v>27</v>
      </c>
      <c r="H16" s="6">
        <f t="shared" si="10"/>
        <v>4</v>
      </c>
      <c r="I16" s="6">
        <f t="shared" si="10"/>
        <v>2</v>
      </c>
      <c r="J16" s="6" t="e">
        <f t="shared" si="10"/>
        <v>#N/A</v>
      </c>
      <c r="K16" s="6" t="e">
        <f t="shared" si="10"/>
        <v>#N/A</v>
      </c>
      <c r="L16" s="6">
        <f t="shared" si="10"/>
        <v>83</v>
      </c>
      <c r="M16" s="6">
        <f t="shared" si="10"/>
        <v>88</v>
      </c>
      <c r="N16" s="6">
        <f t="shared" si="10"/>
        <v>82</v>
      </c>
      <c r="O16" s="69"/>
      <c r="P16" s="66" t="s">
        <v>73</v>
      </c>
      <c r="Q16" s="66" t="s">
        <v>72</v>
      </c>
    </row>
    <row r="17" spans="1:37" ht="15" thickTop="1" thickBot="1">
      <c r="A17" s="15" t="s">
        <v>24</v>
      </c>
      <c r="B17" s="25">
        <f>L18</f>
        <v>98</v>
      </c>
      <c r="C17" s="5" t="s">
        <v>162</v>
      </c>
      <c r="D17" s="78">
        <f>COUNTIF(D24:D543,"="&amp;D$16)</f>
        <v>147</v>
      </c>
      <c r="E17" s="78">
        <f t="shared" ref="E17:N17" si="11">COUNTIF(E24:E543,"="&amp;E$16)</f>
        <v>84</v>
      </c>
      <c r="F17" s="78">
        <f t="shared" si="11"/>
        <v>31</v>
      </c>
      <c r="G17" s="78">
        <f t="shared" si="11"/>
        <v>65</v>
      </c>
      <c r="H17" s="78">
        <f t="shared" si="11"/>
        <v>317</v>
      </c>
      <c r="I17" s="78">
        <f t="shared" si="11"/>
        <v>375</v>
      </c>
      <c r="J17" s="78">
        <f t="shared" si="11"/>
        <v>0</v>
      </c>
      <c r="K17" s="78">
        <f t="shared" si="11"/>
        <v>0</v>
      </c>
      <c r="L17" s="78">
        <f t="shared" si="11"/>
        <v>18</v>
      </c>
      <c r="M17" s="78">
        <f t="shared" si="11"/>
        <v>27</v>
      </c>
      <c r="N17" s="78">
        <f t="shared" si="11"/>
        <v>24</v>
      </c>
      <c r="O17" s="69" t="s">
        <v>240</v>
      </c>
      <c r="P17" s="21">
        <f>SQRT(1/(6*TSM_S!M1))*SUM(TSM_S!P24:P543)</f>
        <v>-4.0484831640490526</v>
      </c>
      <c r="Q17" s="21">
        <f>SQRT(TSM_S!M1/24)*((1/TSM_S!M1)*SUM(TSM_S!Q24:Q543)-3)</f>
        <v>1.469767940923727</v>
      </c>
    </row>
    <row r="18" spans="1:37" ht="15" thickTop="1" thickBot="1">
      <c r="A18" s="15" t="s">
        <v>312</v>
      </c>
      <c r="B18" s="25">
        <f>L21</f>
        <v>0.74675324675324672</v>
      </c>
      <c r="C18" s="6" t="s">
        <v>12</v>
      </c>
      <c r="D18" s="6">
        <f t="shared" ref="D18:N18" si="12">D10-D9</f>
        <v>8</v>
      </c>
      <c r="E18" s="6">
        <f t="shared" si="12"/>
        <v>23</v>
      </c>
      <c r="F18" s="6">
        <f t="shared" si="12"/>
        <v>35</v>
      </c>
      <c r="G18" s="6">
        <f t="shared" si="12"/>
        <v>28</v>
      </c>
      <c r="H18" s="6">
        <f t="shared" si="12"/>
        <v>4</v>
      </c>
      <c r="I18" s="6">
        <f t="shared" si="12"/>
        <v>2</v>
      </c>
      <c r="J18" s="6">
        <f t="shared" si="12"/>
        <v>0</v>
      </c>
      <c r="K18" s="6">
        <f t="shared" si="12"/>
        <v>0</v>
      </c>
      <c r="L18" s="6">
        <f t="shared" si="12"/>
        <v>98</v>
      </c>
      <c r="M18" s="6">
        <f t="shared" si="12"/>
        <v>98</v>
      </c>
      <c r="N18" s="6">
        <f t="shared" si="12"/>
        <v>86</v>
      </c>
      <c r="O18" s="90" t="s">
        <v>308</v>
      </c>
      <c r="P18" s="91" t="s">
        <v>257</v>
      </c>
      <c r="Q18" s="92">
        <f>(M1-1)/(M1)*VAR(L24:L543)</f>
        <v>213.551338992897</v>
      </c>
    </row>
    <row r="19" spans="1:37" ht="15" thickTop="1" thickBot="1">
      <c r="A19" s="15"/>
      <c r="B19" s="25"/>
      <c r="C19" s="6" t="s">
        <v>172</v>
      </c>
      <c r="D19" s="6">
        <f>D14/D13</f>
        <v>0.18585645313790636</v>
      </c>
      <c r="E19" s="6">
        <f t="shared" ref="E19:N19" si="13">E14/E13</f>
        <v>0.32894349694337088</v>
      </c>
      <c r="F19" s="6">
        <f t="shared" si="13"/>
        <v>0.29803853992336526</v>
      </c>
      <c r="G19" s="6">
        <f t="shared" si="13"/>
        <v>0.31059537656075525</v>
      </c>
      <c r="H19" s="6">
        <f t="shared" si="13"/>
        <v>0.23729870633619077</v>
      </c>
      <c r="I19" s="6">
        <f t="shared" si="13"/>
        <v>0.24823632049405553</v>
      </c>
      <c r="J19" s="6" t="e">
        <f t="shared" si="13"/>
        <v>#DIV/0!</v>
      </c>
      <c r="K19" s="6" t="e">
        <f t="shared" si="13"/>
        <v>#DIV/0!</v>
      </c>
      <c r="L19" s="6">
        <f t="shared" si="13"/>
        <v>0.21018495693002867</v>
      </c>
      <c r="M19" s="6">
        <f t="shared" si="13"/>
        <v>0.13874048868228553</v>
      </c>
      <c r="N19" s="6">
        <f t="shared" si="13"/>
        <v>0.15607114859556853</v>
      </c>
      <c r="O19" s="90" t="s">
        <v>309</v>
      </c>
      <c r="P19" s="92" t="s">
        <v>258</v>
      </c>
      <c r="Q19" s="92">
        <f>SUM(R24:R543)/M1</f>
        <v>-1444.4815480865414</v>
      </c>
    </row>
    <row r="20" spans="1:37" ht="15" thickTop="1" thickBot="1">
      <c r="A20" s="15"/>
      <c r="B20" s="25"/>
      <c r="C20" s="99"/>
      <c r="D20" s="99" t="s">
        <v>143</v>
      </c>
      <c r="E20" s="99" t="s">
        <v>144</v>
      </c>
      <c r="F20" s="99" t="s">
        <v>145</v>
      </c>
      <c r="G20" s="99" t="s">
        <v>146</v>
      </c>
      <c r="H20" s="99" t="s">
        <v>147</v>
      </c>
      <c r="I20" s="99" t="s">
        <v>148</v>
      </c>
      <c r="J20" s="99" t="s">
        <v>149</v>
      </c>
      <c r="K20" s="99" t="s">
        <v>150</v>
      </c>
      <c r="L20" s="99" t="s">
        <v>312</v>
      </c>
      <c r="M20" s="95"/>
      <c r="N20" s="77"/>
      <c r="O20" s="90" t="s">
        <v>310</v>
      </c>
      <c r="P20" s="92" t="s">
        <v>259</v>
      </c>
      <c r="Q20" s="92">
        <f>SUM(S24:S543)/M1</f>
        <v>152750.06045277414</v>
      </c>
    </row>
    <row r="21" spans="1:37" ht="15" thickTop="1" thickBot="1">
      <c r="A21" s="15"/>
      <c r="B21" s="25"/>
      <c r="C21" s="99" t="s">
        <v>311</v>
      </c>
      <c r="D21" s="100">
        <f>COUNTIF(D24:D543,"&gt;="&amp;TPS!B4)/$M$1</f>
        <v>0.95887445887445888</v>
      </c>
      <c r="E21" s="100">
        <f>COUNTIF(E24:E543,"&gt;="&amp;TPS!C4)/$M$1</f>
        <v>0.58008658008658009</v>
      </c>
      <c r="F21" s="100">
        <f>COUNTIF(F24:F543,"&gt;="&amp;TPS!D4)/$M$1</f>
        <v>0.55627705627705626</v>
      </c>
      <c r="G21" s="100">
        <f>COUNTIF(G24:G543,"&gt;="&amp;TPS!E4)/$M$1</f>
        <v>0.70779220779220775</v>
      </c>
      <c r="H21" s="100">
        <f>COUNTIF(H24:H543,"&gt;="&amp;TPS!F4)/$M$1</f>
        <v>0.90259740259740262</v>
      </c>
      <c r="I21" s="100">
        <f>COUNTIF(I24:I543,"&gt;="&amp;TPS!G4)/$M$1</f>
        <v>0.81168831168831168</v>
      </c>
      <c r="J21" s="100">
        <f>COUNTIF(J24:J543,"&gt;="&amp;TPS!H4)/$M$1</f>
        <v>0</v>
      </c>
      <c r="K21" s="100">
        <f>COUNTIF(K24:K543,"&gt;="&amp;TPS!I4)/$M$1</f>
        <v>0</v>
      </c>
      <c r="L21" s="100">
        <f>COUNTIF(L24:L543,"&gt;="&amp;TPS!J4)/$M$1</f>
        <v>0.74675324675324672</v>
      </c>
      <c r="M21" s="96"/>
      <c r="N21" s="76"/>
      <c r="O21" s="14" t="s">
        <v>239</v>
      </c>
      <c r="P21" s="93" t="s">
        <v>260</v>
      </c>
      <c r="Q21" s="94" t="s">
        <v>261</v>
      </c>
    </row>
    <row r="22" spans="1:37" ht="15" thickTop="1" thickBot="1">
      <c r="A22" s="15"/>
      <c r="B22" s="25"/>
      <c r="C22" s="99" t="s">
        <v>235</v>
      </c>
      <c r="D22" s="100">
        <f>TPS!B5</f>
        <v>0.65</v>
      </c>
      <c r="E22" s="100">
        <f>TPS!C5</f>
        <v>0.75</v>
      </c>
      <c r="F22" s="100">
        <f>TPS!D5</f>
        <v>0.7</v>
      </c>
      <c r="G22" s="100">
        <f>TPS!E5</f>
        <v>0.65</v>
      </c>
      <c r="H22" s="100">
        <f>TPS!F5</f>
        <v>0.75</v>
      </c>
      <c r="I22" s="100">
        <f>TPS!G5</f>
        <v>0.75</v>
      </c>
      <c r="J22" s="100">
        <f>TPS!H5</f>
        <v>0</v>
      </c>
      <c r="K22" s="100">
        <f>TPS!I5</f>
        <v>0</v>
      </c>
      <c r="L22" s="100">
        <f>TPS!J5</f>
        <v>0.65</v>
      </c>
      <c r="M22" s="96"/>
      <c r="N22" s="76"/>
      <c r="O22" s="14">
        <f>SUM(O24:O543)</f>
        <v>2</v>
      </c>
      <c r="P22" s="91">
        <f>Q19/POWER(Q18,1.5)</f>
        <v>-0.46286948465477956</v>
      </c>
      <c r="Q22" s="92">
        <f>Q20/POWER(Q18,2)-3</f>
        <v>0.3494754046201578</v>
      </c>
    </row>
    <row r="23" spans="1:37" ht="14.25" thickTop="1">
      <c r="A23" s="59" t="s">
        <v>0</v>
      </c>
      <c r="B23" s="59" t="s">
        <v>1</v>
      </c>
      <c r="C23" s="97" t="s">
        <v>237</v>
      </c>
      <c r="D23" s="97" t="s">
        <v>143</v>
      </c>
      <c r="E23" s="97" t="s">
        <v>144</v>
      </c>
      <c r="F23" s="97" t="s">
        <v>145</v>
      </c>
      <c r="G23" s="97" t="s">
        <v>146</v>
      </c>
      <c r="H23" s="97" t="s">
        <v>147</v>
      </c>
      <c r="I23" s="97" t="s">
        <v>148</v>
      </c>
      <c r="J23" s="97" t="s">
        <v>149</v>
      </c>
      <c r="K23" s="97" t="s">
        <v>150</v>
      </c>
      <c r="L23" s="98" t="s">
        <v>139</v>
      </c>
      <c r="M23" s="59" t="s">
        <v>2</v>
      </c>
      <c r="N23" s="57" t="s">
        <v>153</v>
      </c>
      <c r="O23" t="s">
        <v>55</v>
      </c>
      <c r="P23" t="s">
        <v>56</v>
      </c>
      <c r="Q23" t="s">
        <v>57</v>
      </c>
      <c r="R23" t="s">
        <v>262</v>
      </c>
      <c r="S23" t="s">
        <v>263</v>
      </c>
      <c r="T23" t="s">
        <v>241</v>
      </c>
      <c r="U23" t="s">
        <v>243</v>
      </c>
      <c r="V23" t="s">
        <v>244</v>
      </c>
      <c r="W23" t="s">
        <v>245</v>
      </c>
      <c r="X23" t="s">
        <v>246</v>
      </c>
      <c r="Y23" t="s">
        <v>247</v>
      </c>
      <c r="Z23" t="s">
        <v>248</v>
      </c>
      <c r="AA23" t="s">
        <v>249</v>
      </c>
      <c r="AB23" t="s">
        <v>242</v>
      </c>
    </row>
    <row r="24" spans="1:37" ht="15">
      <c r="A24" s="103" t="s">
        <v>1177</v>
      </c>
      <c r="B24" s="101" t="s">
        <v>1178</v>
      </c>
      <c r="C24" s="61">
        <v>1</v>
      </c>
      <c r="D24" s="101">
        <v>7</v>
      </c>
      <c r="E24" s="101">
        <v>23</v>
      </c>
      <c r="F24" s="101">
        <v>21</v>
      </c>
      <c r="G24" s="101">
        <v>22</v>
      </c>
      <c r="H24" s="101">
        <v>4</v>
      </c>
      <c r="I24" s="101">
        <v>2</v>
      </c>
      <c r="J24" s="62"/>
      <c r="K24" s="62"/>
      <c r="L24" s="56">
        <f>SUM(D24:K24)</f>
        <v>79</v>
      </c>
      <c r="M24" s="60">
        <v>86</v>
      </c>
      <c r="N24" s="58">
        <f>ROUND(M24*0.4+L24*0.6,0)</f>
        <v>82</v>
      </c>
      <c r="O24">
        <f t="shared" ref="O24:O58" si="14">IF(OR((L24&gt;($L$11+1.5*($L$11-$L$8))),(L24&lt;($L$8-1.5*($L$11-$L$8)))),1,0)</f>
        <v>0</v>
      </c>
      <c r="P24">
        <f>(L24-$L$13)^3/($L$14)^3</f>
        <v>0.26514198734044403</v>
      </c>
      <c r="Q24">
        <f>(L24-$L$13)^4/($L$14)^4</f>
        <v>0.17033530645962061</v>
      </c>
      <c r="R24">
        <f>POWER(L24-L$13,3)</f>
        <v>830.12507156393167</v>
      </c>
      <c r="S24">
        <f>POWER(L24-L$13,4)</f>
        <v>7801.738226689592</v>
      </c>
      <c r="T24">
        <f t="shared" ref="T24" si="15">SMALL(D$24:D$543,$C24)</f>
        <v>0</v>
      </c>
      <c r="U24">
        <f t="shared" ref="U24" si="16">SMALL(E$24:E$543,$C24)</f>
        <v>0</v>
      </c>
      <c r="V24">
        <f t="shared" ref="V24" si="17">SMALL(F$24:F$543,$C24)</f>
        <v>0</v>
      </c>
      <c r="W24">
        <f t="shared" ref="W24" si="18">SMALL(G$24:G$543,$C24)</f>
        <v>0</v>
      </c>
      <c r="X24">
        <f t="shared" ref="X24" si="19">SMALL(H$24:H$543,$C24)</f>
        <v>0</v>
      </c>
      <c r="Y24">
        <f t="shared" ref="Y24" si="20">SMALL(I$24:I$543,$C24)</f>
        <v>0</v>
      </c>
      <c r="Z24" t="e">
        <f t="shared" ref="Z24" si="21">SMALL(J$24:J$543,$C24)</f>
        <v>#NUM!</v>
      </c>
      <c r="AA24" t="e">
        <f t="shared" ref="AA24" si="22">SMALL(K$24:K$543,$C24)</f>
        <v>#NUM!</v>
      </c>
      <c r="AB24">
        <f>SMALL(L$24:L$543,$C24)</f>
        <v>0</v>
      </c>
    </row>
    <row r="25" spans="1:37" ht="15">
      <c r="A25" s="103" t="s">
        <v>1179</v>
      </c>
      <c r="B25" s="101" t="s">
        <v>1180</v>
      </c>
      <c r="C25" s="61">
        <v>2</v>
      </c>
      <c r="D25" s="101">
        <v>8</v>
      </c>
      <c r="E25" s="101">
        <v>22</v>
      </c>
      <c r="F25" s="101">
        <v>30</v>
      </c>
      <c r="G25" s="101">
        <v>28</v>
      </c>
      <c r="H25" s="101">
        <v>4</v>
      </c>
      <c r="I25" s="101">
        <v>2</v>
      </c>
      <c r="J25" s="62"/>
      <c r="K25" s="62"/>
      <c r="L25" s="56">
        <f t="shared" ref="L25:L58" si="23">SUM(D25:K25)</f>
        <v>94</v>
      </c>
      <c r="M25" s="60">
        <v>79</v>
      </c>
      <c r="N25" s="58">
        <f t="shared" ref="N25:N58" si="24">ROUND(M25*0.4+L25*0.6,0)</f>
        <v>88</v>
      </c>
      <c r="O25">
        <f t="shared" si="14"/>
        <v>0</v>
      </c>
      <c r="P25">
        <f>(L25-$L$13)^3/($L$14)^3</f>
        <v>4.6388677368039328</v>
      </c>
      <c r="Q25">
        <f t="shared" ref="Q25:Q58" si="25">(L25-$L$13)^4/($L$14)^4</f>
        <v>7.7365853341550315</v>
      </c>
      <c r="R25">
        <f t="shared" ref="R25:R71" si="26">POWER(L25-L$13,3)</f>
        <v>14523.691440260172</v>
      </c>
      <c r="S25">
        <f t="shared" ref="S25:S71" si="27">POWER(L25-L$13,4)</f>
        <v>354352.92189310107</v>
      </c>
      <c r="T25">
        <f t="shared" ref="T25:T88" si="28">SMALL(D$24:D$543,$C25)</f>
        <v>1</v>
      </c>
      <c r="U25">
        <f t="shared" ref="U25:U88" si="29">SMALL(E$24:E$543,$C25)</f>
        <v>1</v>
      </c>
      <c r="V25">
        <f t="shared" ref="V25:V88" si="30">SMALL(F$24:F$543,$C25)</f>
        <v>4</v>
      </c>
      <c r="W25">
        <f t="shared" ref="W25:W88" si="31">SMALL(G$24:G$543,$C25)</f>
        <v>3</v>
      </c>
      <c r="X25">
        <f t="shared" ref="X25:X88" si="32">SMALL(H$24:H$543,$C25)</f>
        <v>0</v>
      </c>
      <c r="Y25">
        <f t="shared" ref="Y25:Y88" si="33">SMALL(I$24:I$543,$C25)</f>
        <v>0</v>
      </c>
      <c r="Z25" t="e">
        <f t="shared" ref="Z25:Z88" si="34">SMALL(J$24:J$543,$C25)</f>
        <v>#NUM!</v>
      </c>
      <c r="AA25" t="e">
        <f t="shared" ref="AA25:AA88" si="35">SMALL(K$24:K$543,$C25)</f>
        <v>#NUM!</v>
      </c>
      <c r="AB25">
        <f t="shared" ref="AB25:AB88" si="36">SMALL(L$24:L$543,$C25)</f>
        <v>23</v>
      </c>
    </row>
    <row r="26" spans="1:37" ht="15">
      <c r="A26" s="103" t="s">
        <v>1181</v>
      </c>
      <c r="B26" s="101" t="s">
        <v>1182</v>
      </c>
      <c r="C26" s="61">
        <v>3</v>
      </c>
      <c r="D26" s="101">
        <v>7</v>
      </c>
      <c r="E26" s="101">
        <v>22</v>
      </c>
      <c r="F26" s="101">
        <v>30</v>
      </c>
      <c r="G26" s="101">
        <v>27</v>
      </c>
      <c r="H26" s="101">
        <v>3</v>
      </c>
      <c r="I26" s="101">
        <v>2</v>
      </c>
      <c r="J26" s="62"/>
      <c r="K26" s="62"/>
      <c r="L26" s="56">
        <f t="shared" si="23"/>
        <v>91</v>
      </c>
      <c r="M26" s="60">
        <v>85</v>
      </c>
      <c r="N26" s="58">
        <f t="shared" si="24"/>
        <v>89</v>
      </c>
      <c r="O26">
        <f t="shared" si="14"/>
        <v>0</v>
      </c>
      <c r="P26">
        <f t="shared" ref="P26:P58" si="37">(L26-$L$13)^3/($L$14)^3</f>
        <v>3.129470544351741</v>
      </c>
      <c r="Q26">
        <f t="shared" si="25"/>
        <v>4.5774944271084976</v>
      </c>
      <c r="R26">
        <f t="shared" si="26"/>
        <v>9797.9651795079371</v>
      </c>
      <c r="S26">
        <f t="shared" si="27"/>
        <v>209659.48866799887</v>
      </c>
      <c r="T26">
        <f t="shared" si="28"/>
        <v>2</v>
      </c>
      <c r="U26">
        <f t="shared" si="29"/>
        <v>6</v>
      </c>
      <c r="V26">
        <f t="shared" si="30"/>
        <v>5</v>
      </c>
      <c r="W26">
        <f t="shared" si="31"/>
        <v>3</v>
      </c>
      <c r="X26">
        <f t="shared" si="32"/>
        <v>0</v>
      </c>
      <c r="Y26">
        <f t="shared" si="33"/>
        <v>0</v>
      </c>
      <c r="Z26" t="e">
        <f t="shared" si="34"/>
        <v>#NUM!</v>
      </c>
      <c r="AA26" t="e">
        <f t="shared" si="35"/>
        <v>#NUM!</v>
      </c>
      <c r="AB26">
        <f t="shared" si="36"/>
        <v>34</v>
      </c>
    </row>
    <row r="27" spans="1:37" ht="15">
      <c r="A27" s="103" t="s">
        <v>364</v>
      </c>
      <c r="B27" s="101" t="s">
        <v>365</v>
      </c>
      <c r="C27" s="61">
        <v>4</v>
      </c>
      <c r="D27" s="101">
        <v>8</v>
      </c>
      <c r="E27" s="101">
        <v>20</v>
      </c>
      <c r="F27" s="101">
        <v>26</v>
      </c>
      <c r="G27" s="101">
        <v>28</v>
      </c>
      <c r="H27" s="101">
        <v>4</v>
      </c>
      <c r="I27" s="101">
        <v>2</v>
      </c>
      <c r="J27" s="62"/>
      <c r="K27" s="62"/>
      <c r="L27" s="56">
        <f t="shared" si="23"/>
        <v>88</v>
      </c>
      <c r="M27" s="60">
        <v>88</v>
      </c>
      <c r="N27" s="58">
        <f t="shared" si="24"/>
        <v>88</v>
      </c>
      <c r="O27">
        <f t="shared" si="14"/>
        <v>0</v>
      </c>
      <c r="P27">
        <f t="shared" si="37"/>
        <v>1.9891421808844405</v>
      </c>
      <c r="Q27">
        <f t="shared" si="25"/>
        <v>2.5016186304782591</v>
      </c>
      <c r="R27">
        <f t="shared" si="26"/>
        <v>6227.7454122621948</v>
      </c>
      <c r="S27">
        <f t="shared" si="27"/>
        <v>114579.73161088454</v>
      </c>
      <c r="T27">
        <f t="shared" si="28"/>
        <v>2</v>
      </c>
      <c r="U27">
        <f t="shared" si="29"/>
        <v>7</v>
      </c>
      <c r="V27">
        <f t="shared" si="30"/>
        <v>7</v>
      </c>
      <c r="W27">
        <f t="shared" si="31"/>
        <v>4</v>
      </c>
      <c r="X27">
        <f t="shared" si="32"/>
        <v>1</v>
      </c>
      <c r="Y27">
        <f t="shared" si="33"/>
        <v>0</v>
      </c>
      <c r="Z27" t="e">
        <f t="shared" si="34"/>
        <v>#NUM!</v>
      </c>
      <c r="AA27" t="e">
        <f t="shared" si="35"/>
        <v>#NUM!</v>
      </c>
      <c r="AB27">
        <f t="shared" si="36"/>
        <v>35</v>
      </c>
    </row>
    <row r="28" spans="1:37" ht="15">
      <c r="A28" s="103" t="s">
        <v>366</v>
      </c>
      <c r="B28" s="101" t="s">
        <v>367</v>
      </c>
      <c r="C28" s="61">
        <v>5</v>
      </c>
      <c r="D28" s="101">
        <v>7</v>
      </c>
      <c r="E28" s="101">
        <v>10</v>
      </c>
      <c r="F28" s="101">
        <v>16</v>
      </c>
      <c r="G28" s="101">
        <v>19</v>
      </c>
      <c r="H28" s="101">
        <v>4</v>
      </c>
      <c r="I28" s="101">
        <v>1</v>
      </c>
      <c r="J28" s="62"/>
      <c r="K28" s="62"/>
      <c r="L28" s="56">
        <f t="shared" si="23"/>
        <v>57</v>
      </c>
      <c r="M28" s="60">
        <v>79</v>
      </c>
      <c r="N28" s="58">
        <f t="shared" si="24"/>
        <v>66</v>
      </c>
      <c r="O28">
        <f t="shared" si="14"/>
        <v>0</v>
      </c>
      <c r="P28">
        <f t="shared" si="37"/>
        <v>-0.63918364367610536</v>
      </c>
      <c r="Q28">
        <f t="shared" si="25"/>
        <v>0.55059746071628268</v>
      </c>
      <c r="R28">
        <f t="shared" si="26"/>
        <v>-2001.2008406191233</v>
      </c>
      <c r="S28">
        <f t="shared" si="27"/>
        <v>25218.595874641851</v>
      </c>
      <c r="T28">
        <f t="shared" si="28"/>
        <v>3</v>
      </c>
      <c r="U28">
        <f t="shared" si="29"/>
        <v>7</v>
      </c>
      <c r="V28">
        <f t="shared" si="30"/>
        <v>8</v>
      </c>
      <c r="W28">
        <f t="shared" si="31"/>
        <v>6</v>
      </c>
      <c r="X28">
        <f t="shared" si="32"/>
        <v>1</v>
      </c>
      <c r="Y28">
        <f t="shared" si="33"/>
        <v>0</v>
      </c>
      <c r="Z28" t="e">
        <f t="shared" si="34"/>
        <v>#NUM!</v>
      </c>
      <c r="AA28" t="e">
        <f t="shared" si="35"/>
        <v>#NUM!</v>
      </c>
      <c r="AB28">
        <f t="shared" si="36"/>
        <v>36</v>
      </c>
    </row>
    <row r="29" spans="1:37" ht="15">
      <c r="A29" s="103" t="s">
        <v>368</v>
      </c>
      <c r="B29" s="101" t="s">
        <v>369</v>
      </c>
      <c r="C29" s="61">
        <v>6</v>
      </c>
      <c r="D29" s="101">
        <v>6</v>
      </c>
      <c r="E29" s="101">
        <v>20</v>
      </c>
      <c r="F29" s="101">
        <v>19</v>
      </c>
      <c r="G29" s="101">
        <v>17</v>
      </c>
      <c r="H29" s="101">
        <v>3</v>
      </c>
      <c r="I29" s="101">
        <v>2</v>
      </c>
      <c r="J29" s="62"/>
      <c r="K29" s="62"/>
      <c r="L29" s="56">
        <f t="shared" si="23"/>
        <v>67</v>
      </c>
      <c r="M29" s="60">
        <v>80</v>
      </c>
      <c r="N29" s="58">
        <f t="shared" si="24"/>
        <v>72</v>
      </c>
      <c r="O29">
        <f t="shared" si="14"/>
        <v>0</v>
      </c>
      <c r="P29">
        <f t="shared" si="37"/>
        <v>-5.6249990418427709E-3</v>
      </c>
      <c r="Q29">
        <f t="shared" si="25"/>
        <v>1.0003760146836346E-3</v>
      </c>
      <c r="R29">
        <f t="shared" si="26"/>
        <v>-17.611140276176513</v>
      </c>
      <c r="S29">
        <f t="shared" si="27"/>
        <v>45.819460199056628</v>
      </c>
      <c r="T29">
        <f t="shared" si="28"/>
        <v>3</v>
      </c>
      <c r="U29">
        <f t="shared" si="29"/>
        <v>7</v>
      </c>
      <c r="V29">
        <f t="shared" si="30"/>
        <v>8</v>
      </c>
      <c r="W29">
        <f t="shared" si="31"/>
        <v>6</v>
      </c>
      <c r="X29">
        <f t="shared" si="32"/>
        <v>1</v>
      </c>
      <c r="Y29">
        <f t="shared" si="33"/>
        <v>0</v>
      </c>
      <c r="Z29" t="e">
        <f t="shared" si="34"/>
        <v>#NUM!</v>
      </c>
      <c r="AA29" t="e">
        <f t="shared" si="35"/>
        <v>#NUM!</v>
      </c>
      <c r="AB29">
        <f t="shared" si="36"/>
        <v>36</v>
      </c>
      <c r="AC29" s="112" t="s">
        <v>155</v>
      </c>
      <c r="AD29" s="112"/>
      <c r="AE29" s="112"/>
      <c r="AF29" s="112"/>
      <c r="AG29" s="112"/>
      <c r="AH29" s="112"/>
      <c r="AI29" s="112"/>
      <c r="AJ29" s="112"/>
      <c r="AK29" s="113"/>
    </row>
    <row r="30" spans="1:37" ht="15">
      <c r="A30" s="103" t="s">
        <v>370</v>
      </c>
      <c r="B30" s="101" t="s">
        <v>371</v>
      </c>
      <c r="C30" s="61">
        <v>7</v>
      </c>
      <c r="D30" s="101">
        <v>7</v>
      </c>
      <c r="E30" s="101">
        <v>12</v>
      </c>
      <c r="F30" s="101">
        <v>20</v>
      </c>
      <c r="G30" s="101">
        <v>13</v>
      </c>
      <c r="H30" s="101">
        <v>3</v>
      </c>
      <c r="I30" s="101">
        <v>2</v>
      </c>
      <c r="J30" s="62"/>
      <c r="K30" s="62"/>
      <c r="L30" s="56">
        <f t="shared" si="23"/>
        <v>57</v>
      </c>
      <c r="M30" s="60">
        <v>84</v>
      </c>
      <c r="N30" s="58">
        <f t="shared" si="24"/>
        <v>68</v>
      </c>
      <c r="O30">
        <f t="shared" si="14"/>
        <v>0</v>
      </c>
      <c r="P30">
        <f t="shared" si="37"/>
        <v>-0.63918364367610536</v>
      </c>
      <c r="Q30">
        <f t="shared" si="25"/>
        <v>0.55059746071628268</v>
      </c>
      <c r="R30">
        <f t="shared" si="26"/>
        <v>-2001.2008406191233</v>
      </c>
      <c r="S30">
        <f t="shared" si="27"/>
        <v>25218.595874641851</v>
      </c>
      <c r="T30">
        <f t="shared" si="28"/>
        <v>3</v>
      </c>
      <c r="U30">
        <f t="shared" si="29"/>
        <v>7</v>
      </c>
      <c r="V30">
        <f t="shared" si="30"/>
        <v>8</v>
      </c>
      <c r="W30">
        <f t="shared" si="31"/>
        <v>6</v>
      </c>
      <c r="X30">
        <f t="shared" si="32"/>
        <v>1</v>
      </c>
      <c r="Y30">
        <f t="shared" si="33"/>
        <v>0</v>
      </c>
      <c r="Z30" t="e">
        <f t="shared" si="34"/>
        <v>#NUM!</v>
      </c>
      <c r="AA30" t="e">
        <f t="shared" si="35"/>
        <v>#NUM!</v>
      </c>
      <c r="AB30">
        <f t="shared" si="36"/>
        <v>38</v>
      </c>
      <c r="AC30" s="8"/>
      <c r="AD30" s="19" t="s">
        <v>28</v>
      </c>
      <c r="AE30" s="9" t="s">
        <v>29</v>
      </c>
      <c r="AF30" s="9" t="s">
        <v>30</v>
      </c>
      <c r="AG30" s="9" t="s">
        <v>31</v>
      </c>
      <c r="AH30" s="9" t="s">
        <v>32</v>
      </c>
      <c r="AI30" s="9" t="s">
        <v>33</v>
      </c>
      <c r="AJ30" s="9" t="s">
        <v>44</v>
      </c>
      <c r="AK30" s="9" t="s">
        <v>43</v>
      </c>
    </row>
    <row r="31" spans="1:37" ht="15">
      <c r="A31" s="103" t="s">
        <v>372</v>
      </c>
      <c r="B31" s="101" t="s">
        <v>373</v>
      </c>
      <c r="C31" s="61">
        <v>8</v>
      </c>
      <c r="D31" s="101">
        <v>7</v>
      </c>
      <c r="E31" s="101">
        <v>20</v>
      </c>
      <c r="F31" s="101">
        <v>15</v>
      </c>
      <c r="G31" s="101">
        <v>10</v>
      </c>
      <c r="H31" s="101">
        <v>4</v>
      </c>
      <c r="I31" s="101">
        <v>2</v>
      </c>
      <c r="J31" s="62"/>
      <c r="K31" s="62"/>
      <c r="L31" s="56">
        <f t="shared" si="23"/>
        <v>58</v>
      </c>
      <c r="M31" s="60">
        <v>85</v>
      </c>
      <c r="N31" s="58">
        <f t="shared" si="24"/>
        <v>69</v>
      </c>
      <c r="O31">
        <f t="shared" si="14"/>
        <v>0</v>
      </c>
      <c r="P31">
        <f t="shared" si="37"/>
        <v>-0.49877355475133822</v>
      </c>
      <c r="Q31">
        <f t="shared" si="25"/>
        <v>0.39555288690025142</v>
      </c>
      <c r="R31">
        <f t="shared" si="26"/>
        <v>-1561.5951173380754</v>
      </c>
      <c r="S31">
        <f t="shared" si="27"/>
        <v>18117.207421930918</v>
      </c>
      <c r="T31">
        <f t="shared" si="28"/>
        <v>3</v>
      </c>
      <c r="U31">
        <f t="shared" si="29"/>
        <v>7</v>
      </c>
      <c r="V31">
        <f t="shared" si="30"/>
        <v>9</v>
      </c>
      <c r="W31">
        <f t="shared" si="31"/>
        <v>7</v>
      </c>
      <c r="X31">
        <f t="shared" si="32"/>
        <v>1</v>
      </c>
      <c r="Y31">
        <f t="shared" si="33"/>
        <v>0</v>
      </c>
      <c r="Z31" t="e">
        <f t="shared" si="34"/>
        <v>#NUM!</v>
      </c>
      <c r="AA31" t="e">
        <f t="shared" si="35"/>
        <v>#NUM!</v>
      </c>
      <c r="AB31">
        <f t="shared" si="36"/>
        <v>38</v>
      </c>
      <c r="AC31" s="19" t="s">
        <v>156</v>
      </c>
      <c r="AD31" s="19">
        <f>COUNTIF(TSM_S!$L$24:$L$543,"&lt;40")</f>
        <v>11</v>
      </c>
      <c r="AE31" s="19">
        <f>COUNTIF(TSM_S!$L$24:$L$543,"&lt;50")-AD31</f>
        <v>31</v>
      </c>
      <c r="AF31" s="19">
        <f>COUNTIF(TSM_S!$L$24:$L$543,"&lt;60")-AD31-AE31</f>
        <v>75</v>
      </c>
      <c r="AG31" s="19">
        <f>COUNTIF(TSM_S!$L$24:$L$543,"&lt;70")-AD31-AE31-AF31</f>
        <v>109</v>
      </c>
      <c r="AH31" s="19">
        <f>COUNTIF(TSM_S!$L$24:$L$543,"&lt;80")-AD31-AE31-AF31-AG31</f>
        <v>104</v>
      </c>
      <c r="AI31" s="19">
        <f>COUNTIF(TSM_S!$L$24:$L$543,"&lt;90")-AD31-AE31-AF31-AG31-AH31</f>
        <v>95</v>
      </c>
      <c r="AJ31" s="19">
        <f>SUM(COUNTIF(TSM_S!$L$24:$L$543,"&gt;="&amp;{90,100})*{1,-1})</f>
        <v>37</v>
      </c>
      <c r="AK31" s="19">
        <f>COUNTIF(TSM_S!$L$24:$L$543,"=100")</f>
        <v>0</v>
      </c>
    </row>
    <row r="32" spans="1:37" ht="15">
      <c r="A32" s="103" t="s">
        <v>374</v>
      </c>
      <c r="B32" s="101" t="s">
        <v>375</v>
      </c>
      <c r="C32" s="61">
        <v>9</v>
      </c>
      <c r="D32" s="101">
        <v>7</v>
      </c>
      <c r="E32" s="101">
        <v>20</v>
      </c>
      <c r="F32" s="101">
        <v>22</v>
      </c>
      <c r="G32" s="101">
        <v>20</v>
      </c>
      <c r="H32" s="101">
        <v>4</v>
      </c>
      <c r="I32" s="101">
        <v>2</v>
      </c>
      <c r="J32" s="62"/>
      <c r="K32" s="62"/>
      <c r="L32" s="56">
        <f t="shared" si="23"/>
        <v>75</v>
      </c>
      <c r="M32" s="60">
        <v>87</v>
      </c>
      <c r="N32" s="58">
        <f t="shared" si="24"/>
        <v>80</v>
      </c>
      <c r="O32">
        <f t="shared" si="14"/>
        <v>0</v>
      </c>
      <c r="P32">
        <f t="shared" si="37"/>
        <v>5.0245641717409369E-2</v>
      </c>
      <c r="Q32">
        <f t="shared" si="25"/>
        <v>1.8540916426101162E-2</v>
      </c>
      <c r="R32">
        <f t="shared" si="26"/>
        <v>157.3125680501293</v>
      </c>
      <c r="S32">
        <f t="shared" si="27"/>
        <v>849.21546475545995</v>
      </c>
      <c r="T32">
        <f t="shared" si="28"/>
        <v>4</v>
      </c>
      <c r="U32">
        <f t="shared" si="29"/>
        <v>8</v>
      </c>
      <c r="V32">
        <f t="shared" si="30"/>
        <v>9</v>
      </c>
      <c r="W32">
        <f t="shared" si="31"/>
        <v>7</v>
      </c>
      <c r="X32">
        <f t="shared" si="32"/>
        <v>1</v>
      </c>
      <c r="Y32">
        <f t="shared" si="33"/>
        <v>1</v>
      </c>
      <c r="Z32" t="e">
        <f t="shared" si="34"/>
        <v>#NUM!</v>
      </c>
      <c r="AA32" t="e">
        <f t="shared" si="35"/>
        <v>#NUM!</v>
      </c>
      <c r="AB32">
        <f t="shared" si="36"/>
        <v>38</v>
      </c>
      <c r="AC32" s="3" t="s">
        <v>157</v>
      </c>
      <c r="AD32" s="19">
        <f>COUNTIF(TSM_S!$M$24:$M$543,"&lt;40")</f>
        <v>4</v>
      </c>
      <c r="AE32" s="19">
        <f>COUNTIF(TSM_S!$M$24:$M$543,"&lt;50")-AD32</f>
        <v>6</v>
      </c>
      <c r="AF32" s="19">
        <f>COUNTIF(TSM_S!$M$24:$M$543,"&lt;60")-AD32-AE32</f>
        <v>12</v>
      </c>
      <c r="AG32" s="19">
        <f>COUNTIF(TSM_S!$M$24:$M$543,"&lt;70")-AD32-AE32-AF32</f>
        <v>40</v>
      </c>
      <c r="AH32" s="19">
        <f>COUNTIF(TSM_S!$M$24:$M$543,"&lt;80")-AD32-AE32-AF32-AG32</f>
        <v>112</v>
      </c>
      <c r="AI32" s="19">
        <f>COUNTIF(TSM_S!$M$24:$M$543,"&lt;90")-AD32-AE32-AF32-AG32-AH32</f>
        <v>214</v>
      </c>
      <c r="AJ32" s="19">
        <f>SUM(COUNTIF(TSM_S!$M$24:$M$543,"&gt;="&amp;{90,100})*{1,-1})</f>
        <v>74</v>
      </c>
      <c r="AK32" s="19">
        <f>COUNTIF(TSM_S!$M$24:$M$543,"=100")</f>
        <v>0</v>
      </c>
    </row>
    <row r="33" spans="1:37" ht="15">
      <c r="A33" s="103" t="s">
        <v>376</v>
      </c>
      <c r="B33" s="101" t="s">
        <v>377</v>
      </c>
      <c r="C33" s="61">
        <v>10</v>
      </c>
      <c r="D33" s="101">
        <v>8</v>
      </c>
      <c r="E33" s="101">
        <v>20</v>
      </c>
      <c r="F33" s="101">
        <v>31</v>
      </c>
      <c r="G33" s="101">
        <v>27</v>
      </c>
      <c r="H33" s="101">
        <v>3</v>
      </c>
      <c r="I33" s="101">
        <v>2</v>
      </c>
      <c r="J33" s="62"/>
      <c r="K33" s="62"/>
      <c r="L33" s="56">
        <f t="shared" si="23"/>
        <v>91</v>
      </c>
      <c r="M33" s="60">
        <v>81</v>
      </c>
      <c r="N33" s="58">
        <f t="shared" si="24"/>
        <v>87</v>
      </c>
      <c r="O33">
        <f t="shared" si="14"/>
        <v>0</v>
      </c>
      <c r="P33">
        <f t="shared" si="37"/>
        <v>3.129470544351741</v>
      </c>
      <c r="Q33">
        <f t="shared" si="25"/>
        <v>4.5774944271084976</v>
      </c>
      <c r="R33">
        <f t="shared" si="26"/>
        <v>9797.9651795079371</v>
      </c>
      <c r="S33">
        <f t="shared" si="27"/>
        <v>209659.48866799887</v>
      </c>
      <c r="T33">
        <f t="shared" si="28"/>
        <v>4</v>
      </c>
      <c r="U33">
        <f t="shared" si="29"/>
        <v>8</v>
      </c>
      <c r="V33">
        <f t="shared" si="30"/>
        <v>9</v>
      </c>
      <c r="W33">
        <f t="shared" si="31"/>
        <v>8</v>
      </c>
      <c r="X33">
        <f t="shared" si="32"/>
        <v>1</v>
      </c>
      <c r="Y33">
        <f t="shared" si="33"/>
        <v>1</v>
      </c>
      <c r="Z33" t="e">
        <f t="shared" si="34"/>
        <v>#NUM!</v>
      </c>
      <c r="AA33" t="e">
        <f t="shared" si="35"/>
        <v>#NUM!</v>
      </c>
      <c r="AB33">
        <f t="shared" si="36"/>
        <v>38</v>
      </c>
      <c r="AC33" s="3" t="s">
        <v>158</v>
      </c>
      <c r="AD33" s="19">
        <f>COUNTIF(TSM_S!$N$24:$N$543,"&lt;40")</f>
        <v>4</v>
      </c>
      <c r="AE33" s="19">
        <f>COUNTIF(TSM_S!$N$24:$N$543,"&lt;50")-AD33</f>
        <v>11</v>
      </c>
      <c r="AF33" s="19">
        <f>COUNTIF(TSM_S!$N$24:$N$543,"&lt;60")-AD33-AE33</f>
        <v>28</v>
      </c>
      <c r="AG33" s="19">
        <f>COUNTIF(TSM_S!$N$24:$N$543,"&lt;70")-AD33-AE33-AF33</f>
        <v>110</v>
      </c>
      <c r="AH33" s="19">
        <f>COUNTIF(TSM_S!$N$24:$N$543,"&lt;80")-AD33-AE33-AF33-AG33</f>
        <v>159</v>
      </c>
      <c r="AI33" s="19">
        <f>COUNTIF(TSM_S!$N$24:$N$543,"&lt;90")-AD33-AE33-AF33-AG33-AH33</f>
        <v>120</v>
      </c>
      <c r="AJ33" s="19">
        <f>SUM(COUNTIF(TSM_S!$N$24:$N$543,"&gt;="&amp;{90,100})*{1,-1})</f>
        <v>30</v>
      </c>
      <c r="AK33" s="3">
        <f>COUNTIF(TSM_S!$N$24:$N$543,"=100")</f>
        <v>0</v>
      </c>
    </row>
    <row r="34" spans="1:37" ht="15">
      <c r="A34" s="103" t="s">
        <v>378</v>
      </c>
      <c r="B34" s="101" t="s">
        <v>379</v>
      </c>
      <c r="C34" s="61">
        <v>11</v>
      </c>
      <c r="D34" s="101">
        <v>6</v>
      </c>
      <c r="E34" s="101">
        <v>22</v>
      </c>
      <c r="F34" s="101">
        <v>25</v>
      </c>
      <c r="G34" s="101">
        <v>25</v>
      </c>
      <c r="H34" s="101">
        <v>4</v>
      </c>
      <c r="I34" s="101">
        <v>2</v>
      </c>
      <c r="J34" s="62"/>
      <c r="K34" s="62"/>
      <c r="L34" s="56">
        <f t="shared" si="23"/>
        <v>84</v>
      </c>
      <c r="M34" s="60">
        <v>86</v>
      </c>
      <c r="N34" s="58">
        <f t="shared" si="24"/>
        <v>85</v>
      </c>
      <c r="O34">
        <f t="shared" si="14"/>
        <v>0</v>
      </c>
      <c r="P34">
        <f t="shared" si="37"/>
        <v>0.95337941692033823</v>
      </c>
      <c r="Q34">
        <f t="shared" si="25"/>
        <v>0.93832732142541486</v>
      </c>
      <c r="R34">
        <f t="shared" si="26"/>
        <v>2984.906934722419</v>
      </c>
      <c r="S34">
        <f t="shared" si="27"/>
        <v>42977.491189986002</v>
      </c>
      <c r="T34">
        <f t="shared" si="28"/>
        <v>4</v>
      </c>
      <c r="U34">
        <f t="shared" si="29"/>
        <v>8</v>
      </c>
      <c r="V34">
        <f t="shared" si="30"/>
        <v>10</v>
      </c>
      <c r="W34">
        <f t="shared" si="31"/>
        <v>8</v>
      </c>
      <c r="X34">
        <f t="shared" si="32"/>
        <v>1</v>
      </c>
      <c r="Y34">
        <f t="shared" si="33"/>
        <v>1</v>
      </c>
      <c r="Z34" t="e">
        <f t="shared" si="34"/>
        <v>#NUM!</v>
      </c>
      <c r="AA34" t="e">
        <f t="shared" si="35"/>
        <v>#NUM!</v>
      </c>
      <c r="AB34">
        <f t="shared" si="36"/>
        <v>39</v>
      </c>
      <c r="AC34" s="3"/>
      <c r="AD34" s="3"/>
      <c r="AE34" s="3"/>
      <c r="AF34" s="9" t="s">
        <v>35</v>
      </c>
      <c r="AG34" s="9" t="s">
        <v>31</v>
      </c>
      <c r="AH34" s="9" t="s">
        <v>32</v>
      </c>
      <c r="AI34" s="9" t="s">
        <v>33</v>
      </c>
      <c r="AJ34" s="9" t="s">
        <v>34</v>
      </c>
      <c r="AK34" s="9" t="s">
        <v>43</v>
      </c>
    </row>
    <row r="35" spans="1:37" ht="15">
      <c r="A35" s="103" t="s">
        <v>380</v>
      </c>
      <c r="B35" s="101" t="s">
        <v>381</v>
      </c>
      <c r="C35" s="61">
        <v>12</v>
      </c>
      <c r="D35" s="101">
        <v>7</v>
      </c>
      <c r="E35" s="101">
        <v>20</v>
      </c>
      <c r="F35" s="101">
        <v>26</v>
      </c>
      <c r="G35" s="101">
        <v>27</v>
      </c>
      <c r="H35" s="101">
        <v>4</v>
      </c>
      <c r="I35" s="101">
        <v>2</v>
      </c>
      <c r="J35" s="62"/>
      <c r="K35" s="62"/>
      <c r="L35" s="56">
        <f t="shared" si="23"/>
        <v>86</v>
      </c>
      <c r="M35" s="60">
        <v>86</v>
      </c>
      <c r="N35" s="58">
        <f t="shared" si="24"/>
        <v>86</v>
      </c>
      <c r="O35">
        <f t="shared" si="14"/>
        <v>0</v>
      </c>
      <c r="P35">
        <f t="shared" si="37"/>
        <v>1.4084095064261708</v>
      </c>
      <c r="Q35">
        <f t="shared" si="25"/>
        <v>1.5787205556811525</v>
      </c>
      <c r="R35">
        <f t="shared" si="26"/>
        <v>4409.5469527130863</v>
      </c>
      <c r="S35">
        <f t="shared" si="27"/>
        <v>72308.934445355713</v>
      </c>
      <c r="T35">
        <f t="shared" si="28"/>
        <v>4</v>
      </c>
      <c r="U35">
        <f t="shared" si="29"/>
        <v>8</v>
      </c>
      <c r="V35">
        <f t="shared" si="30"/>
        <v>10</v>
      </c>
      <c r="W35">
        <f t="shared" si="31"/>
        <v>8</v>
      </c>
      <c r="X35">
        <f t="shared" si="32"/>
        <v>1</v>
      </c>
      <c r="Y35">
        <f t="shared" si="33"/>
        <v>1</v>
      </c>
      <c r="Z35" t="e">
        <f t="shared" si="34"/>
        <v>#NUM!</v>
      </c>
      <c r="AA35" t="e">
        <f t="shared" si="35"/>
        <v>#NUM!</v>
      </c>
      <c r="AB35">
        <f t="shared" si="36"/>
        <v>41</v>
      </c>
      <c r="AC35" s="19" t="s">
        <v>156</v>
      </c>
      <c r="AD35" s="3"/>
      <c r="AE35" s="9"/>
      <c r="AF35" s="19">
        <f>AD31+AE31+AF31</f>
        <v>117</v>
      </c>
      <c r="AG35" s="19">
        <f>AG31</f>
        <v>109</v>
      </c>
      <c r="AH35" s="19">
        <f>AH31</f>
        <v>104</v>
      </c>
      <c r="AI35" s="19">
        <f>AI31</f>
        <v>95</v>
      </c>
      <c r="AJ35" s="19">
        <f>AJ31</f>
        <v>37</v>
      </c>
      <c r="AK35" s="19">
        <f>AK31</f>
        <v>0</v>
      </c>
    </row>
    <row r="36" spans="1:37" ht="15">
      <c r="A36" s="103" t="s">
        <v>382</v>
      </c>
      <c r="B36" s="101" t="s">
        <v>383</v>
      </c>
      <c r="C36" s="61">
        <v>13</v>
      </c>
      <c r="D36" s="101">
        <v>8</v>
      </c>
      <c r="E36" s="101">
        <v>20</v>
      </c>
      <c r="F36" s="101">
        <v>27</v>
      </c>
      <c r="G36" s="101">
        <v>24</v>
      </c>
      <c r="H36" s="101">
        <v>4</v>
      </c>
      <c r="I36" s="101">
        <v>2</v>
      </c>
      <c r="J36" s="62"/>
      <c r="K36" s="62"/>
      <c r="L36" s="56">
        <f t="shared" si="23"/>
        <v>85</v>
      </c>
      <c r="M36" s="60">
        <v>84</v>
      </c>
      <c r="N36" s="58">
        <f t="shared" si="24"/>
        <v>85</v>
      </c>
      <c r="O36">
        <f t="shared" si="14"/>
        <v>0</v>
      </c>
      <c r="P36">
        <f t="shared" si="37"/>
        <v>1.1661398386968878</v>
      </c>
      <c r="Q36">
        <f t="shared" si="25"/>
        <v>1.2274416141139626</v>
      </c>
      <c r="R36">
        <f t="shared" si="26"/>
        <v>3651.0321385229472</v>
      </c>
      <c r="S36">
        <f t="shared" si="27"/>
        <v>56219.572799680194</v>
      </c>
      <c r="T36">
        <f t="shared" si="28"/>
        <v>4</v>
      </c>
      <c r="U36">
        <f t="shared" si="29"/>
        <v>8</v>
      </c>
      <c r="V36">
        <f t="shared" si="30"/>
        <v>10</v>
      </c>
      <c r="W36">
        <f t="shared" si="31"/>
        <v>8</v>
      </c>
      <c r="X36">
        <f t="shared" si="32"/>
        <v>1</v>
      </c>
      <c r="Y36">
        <f t="shared" si="33"/>
        <v>1</v>
      </c>
      <c r="Z36" t="e">
        <f t="shared" si="34"/>
        <v>#NUM!</v>
      </c>
      <c r="AA36" t="e">
        <f t="shared" si="35"/>
        <v>#NUM!</v>
      </c>
      <c r="AB36">
        <f t="shared" si="36"/>
        <v>42</v>
      </c>
      <c r="AC36" s="19" t="s">
        <v>157</v>
      </c>
      <c r="AD36" s="3"/>
      <c r="AE36" s="3"/>
      <c r="AF36" s="19">
        <f>AD32+AE32+AF32</f>
        <v>22</v>
      </c>
      <c r="AG36" s="19">
        <f t="shared" ref="AG36:AK37" si="38">AG32</f>
        <v>40</v>
      </c>
      <c r="AH36" s="19">
        <f t="shared" si="38"/>
        <v>112</v>
      </c>
      <c r="AI36" s="19">
        <f t="shared" si="38"/>
        <v>214</v>
      </c>
      <c r="AJ36" s="19">
        <f t="shared" si="38"/>
        <v>74</v>
      </c>
      <c r="AK36" s="19">
        <f t="shared" si="38"/>
        <v>0</v>
      </c>
    </row>
    <row r="37" spans="1:37" ht="15">
      <c r="A37" s="103" t="s">
        <v>384</v>
      </c>
      <c r="B37" s="101" t="s">
        <v>385</v>
      </c>
      <c r="C37" s="61">
        <v>14</v>
      </c>
      <c r="D37" s="101">
        <v>7</v>
      </c>
      <c r="E37" s="101">
        <v>22</v>
      </c>
      <c r="F37" s="101">
        <v>20</v>
      </c>
      <c r="G37" s="101">
        <v>28</v>
      </c>
      <c r="H37" s="101">
        <v>4</v>
      </c>
      <c r="I37" s="101">
        <v>2</v>
      </c>
      <c r="J37" s="62"/>
      <c r="K37" s="62"/>
      <c r="L37" s="56">
        <f t="shared" si="23"/>
        <v>83</v>
      </c>
      <c r="M37" s="60">
        <v>86</v>
      </c>
      <c r="N37" s="58">
        <f t="shared" si="24"/>
        <v>84</v>
      </c>
      <c r="O37">
        <f t="shared" si="14"/>
        <v>0</v>
      </c>
      <c r="P37">
        <f t="shared" si="37"/>
        <v>0.76821184081114657</v>
      </c>
      <c r="Q37">
        <f t="shared" si="25"/>
        <v>0.70357110618867935</v>
      </c>
      <c r="R37">
        <f t="shared" si="26"/>
        <v>2405.1713413115008</v>
      </c>
      <c r="S37">
        <f t="shared" si="27"/>
        <v>32225.131174714697</v>
      </c>
      <c r="T37">
        <f t="shared" si="28"/>
        <v>4</v>
      </c>
      <c r="U37">
        <f t="shared" si="29"/>
        <v>8</v>
      </c>
      <c r="V37">
        <f t="shared" si="30"/>
        <v>10</v>
      </c>
      <c r="W37">
        <f t="shared" si="31"/>
        <v>8</v>
      </c>
      <c r="X37">
        <f t="shared" si="32"/>
        <v>1</v>
      </c>
      <c r="Y37">
        <f t="shared" si="33"/>
        <v>1</v>
      </c>
      <c r="Z37" t="e">
        <f t="shared" si="34"/>
        <v>#NUM!</v>
      </c>
      <c r="AA37" t="e">
        <f t="shared" si="35"/>
        <v>#NUM!</v>
      </c>
      <c r="AB37">
        <f t="shared" si="36"/>
        <v>43</v>
      </c>
      <c r="AC37" s="19" t="s">
        <v>158</v>
      </c>
      <c r="AD37" s="19"/>
      <c r="AE37" s="19"/>
      <c r="AF37" s="19">
        <f>AD33+AE33+AF33</f>
        <v>43</v>
      </c>
      <c r="AG37" s="19">
        <f t="shared" si="38"/>
        <v>110</v>
      </c>
      <c r="AH37" s="19">
        <f t="shared" si="38"/>
        <v>159</v>
      </c>
      <c r="AI37" s="19">
        <f t="shared" si="38"/>
        <v>120</v>
      </c>
      <c r="AJ37" s="19">
        <f t="shared" si="38"/>
        <v>30</v>
      </c>
      <c r="AK37" s="19">
        <f t="shared" si="38"/>
        <v>0</v>
      </c>
    </row>
    <row r="38" spans="1:37" ht="15">
      <c r="A38" s="103" t="s">
        <v>386</v>
      </c>
      <c r="B38" s="101" t="s">
        <v>387</v>
      </c>
      <c r="C38" s="61">
        <v>15</v>
      </c>
      <c r="D38" s="101">
        <v>5</v>
      </c>
      <c r="E38" s="101">
        <v>21</v>
      </c>
      <c r="F38" s="101">
        <v>16</v>
      </c>
      <c r="G38" s="101">
        <v>21</v>
      </c>
      <c r="H38" s="101">
        <v>4</v>
      </c>
      <c r="I38" s="101">
        <v>2</v>
      </c>
      <c r="J38" s="62"/>
      <c r="K38" s="62"/>
      <c r="L38" s="56">
        <f t="shared" si="23"/>
        <v>69</v>
      </c>
      <c r="M38" s="60">
        <v>87</v>
      </c>
      <c r="N38" s="58">
        <f t="shared" si="24"/>
        <v>76</v>
      </c>
      <c r="O38">
        <f t="shared" si="14"/>
        <v>0</v>
      </c>
      <c r="P38">
        <f t="shared" si="37"/>
        <v>-6.9589455367355613E-5</v>
      </c>
      <c r="Q38">
        <f t="shared" si="25"/>
        <v>2.8623621696254277E-6</v>
      </c>
      <c r="R38">
        <f t="shared" si="26"/>
        <v>-0.21787553226244277</v>
      </c>
      <c r="S38">
        <f t="shared" si="27"/>
        <v>0.1311025930064047</v>
      </c>
      <c r="T38">
        <f t="shared" si="28"/>
        <v>4</v>
      </c>
      <c r="U38">
        <f t="shared" si="29"/>
        <v>8</v>
      </c>
      <c r="V38">
        <f t="shared" si="30"/>
        <v>10</v>
      </c>
      <c r="W38">
        <f t="shared" si="31"/>
        <v>8</v>
      </c>
      <c r="X38">
        <f t="shared" si="32"/>
        <v>1</v>
      </c>
      <c r="Y38">
        <f t="shared" si="33"/>
        <v>1</v>
      </c>
      <c r="Z38" t="e">
        <f t="shared" si="34"/>
        <v>#NUM!</v>
      </c>
      <c r="AA38" t="e">
        <f t="shared" si="35"/>
        <v>#NUM!</v>
      </c>
      <c r="AB38">
        <f t="shared" si="36"/>
        <v>43</v>
      </c>
      <c r="AC38" s="8"/>
      <c r="AD38" s="8"/>
    </row>
    <row r="39" spans="1:37" ht="16.5">
      <c r="A39" s="103" t="s">
        <v>388</v>
      </c>
      <c r="B39" s="101" t="s">
        <v>389</v>
      </c>
      <c r="C39" s="61">
        <v>16</v>
      </c>
      <c r="D39" s="101">
        <v>6</v>
      </c>
      <c r="E39" s="101">
        <v>10</v>
      </c>
      <c r="F39" s="101">
        <v>16</v>
      </c>
      <c r="G39" s="101">
        <v>13</v>
      </c>
      <c r="H39" s="101">
        <v>4</v>
      </c>
      <c r="I39" s="101">
        <v>2</v>
      </c>
      <c r="J39" s="62"/>
      <c r="K39" s="62"/>
      <c r="L39" s="56">
        <f t="shared" si="23"/>
        <v>51</v>
      </c>
      <c r="M39" s="60">
        <v>83</v>
      </c>
      <c r="N39" s="58">
        <f t="shared" si="24"/>
        <v>64</v>
      </c>
      <c r="O39">
        <f t="shared" si="14"/>
        <v>0</v>
      </c>
      <c r="P39">
        <f t="shared" si="37"/>
        <v>-2.0558673900063806</v>
      </c>
      <c r="Q39">
        <f t="shared" si="25"/>
        <v>2.6141276886088396</v>
      </c>
      <c r="R39">
        <f t="shared" si="26"/>
        <v>-6436.6533621235922</v>
      </c>
      <c r="S39">
        <f t="shared" si="27"/>
        <v>119732.89825560639</v>
      </c>
      <c r="T39">
        <f t="shared" si="28"/>
        <v>4</v>
      </c>
      <c r="U39">
        <f t="shared" si="29"/>
        <v>8</v>
      </c>
      <c r="V39">
        <f t="shared" si="30"/>
        <v>10</v>
      </c>
      <c r="W39">
        <f t="shared" si="31"/>
        <v>8</v>
      </c>
      <c r="X39">
        <f t="shared" si="32"/>
        <v>1</v>
      </c>
      <c r="Y39">
        <f t="shared" si="33"/>
        <v>1</v>
      </c>
      <c r="Z39" t="e">
        <f t="shared" si="34"/>
        <v>#NUM!</v>
      </c>
      <c r="AA39" t="e">
        <f t="shared" si="35"/>
        <v>#NUM!</v>
      </c>
      <c r="AB39">
        <f t="shared" si="36"/>
        <v>43</v>
      </c>
      <c r="AC39" s="109" t="s">
        <v>154</v>
      </c>
      <c r="AD39" s="110"/>
      <c r="AE39" s="110"/>
      <c r="AF39" s="110"/>
    </row>
    <row r="40" spans="1:37" ht="15">
      <c r="A40" s="103" t="s">
        <v>390</v>
      </c>
      <c r="B40" s="101" t="s">
        <v>391</v>
      </c>
      <c r="C40" s="61">
        <v>17</v>
      </c>
      <c r="D40" s="101">
        <v>7</v>
      </c>
      <c r="E40" s="101">
        <v>12</v>
      </c>
      <c r="F40" s="101">
        <v>24</v>
      </c>
      <c r="G40" s="101">
        <v>11</v>
      </c>
      <c r="H40" s="101">
        <v>4</v>
      </c>
      <c r="I40" s="101">
        <v>1</v>
      </c>
      <c r="J40" s="62"/>
      <c r="K40" s="62"/>
      <c r="L40" s="56">
        <f t="shared" si="23"/>
        <v>59</v>
      </c>
      <c r="M40" s="60">
        <v>78</v>
      </c>
      <c r="N40" s="58">
        <f t="shared" si="24"/>
        <v>67</v>
      </c>
      <c r="O40">
        <f t="shared" si="14"/>
        <v>0</v>
      </c>
      <c r="P40">
        <f t="shared" si="37"/>
        <v>-0.38059702757898201</v>
      </c>
      <c r="Q40">
        <f t="shared" si="25"/>
        <v>0.27581667766591256</v>
      </c>
      <c r="R40">
        <f t="shared" si="26"/>
        <v>-1191.5997836674169</v>
      </c>
      <c r="S40">
        <f t="shared" si="27"/>
        <v>12633.021083123393</v>
      </c>
      <c r="T40">
        <f t="shared" si="28"/>
        <v>4</v>
      </c>
      <c r="U40">
        <f t="shared" si="29"/>
        <v>8</v>
      </c>
      <c r="V40">
        <f t="shared" si="30"/>
        <v>10</v>
      </c>
      <c r="W40">
        <f t="shared" si="31"/>
        <v>8</v>
      </c>
      <c r="X40">
        <f t="shared" si="32"/>
        <v>1</v>
      </c>
      <c r="Y40">
        <f t="shared" si="33"/>
        <v>1</v>
      </c>
      <c r="Z40" t="e">
        <f t="shared" si="34"/>
        <v>#NUM!</v>
      </c>
      <c r="AA40" t="e">
        <f t="shared" si="35"/>
        <v>#NUM!</v>
      </c>
      <c r="AB40">
        <f t="shared" si="36"/>
        <v>43</v>
      </c>
      <c r="AC40" s="111" t="s">
        <v>48</v>
      </c>
      <c r="AD40" s="111"/>
      <c r="AE40" s="10" t="s">
        <v>36</v>
      </c>
      <c r="AF40" s="10">
        <f>M1</f>
        <v>462</v>
      </c>
    </row>
    <row r="41" spans="1:37" ht="15">
      <c r="A41" s="103" t="s">
        <v>392</v>
      </c>
      <c r="B41" s="101" t="s">
        <v>393</v>
      </c>
      <c r="C41" s="61">
        <v>18</v>
      </c>
      <c r="D41" s="101">
        <v>8</v>
      </c>
      <c r="E41" s="101">
        <v>11</v>
      </c>
      <c r="F41" s="101">
        <v>16</v>
      </c>
      <c r="G41" s="101">
        <v>6</v>
      </c>
      <c r="H41" s="101">
        <v>2</v>
      </c>
      <c r="I41" s="101">
        <v>1</v>
      </c>
      <c r="J41" s="62"/>
      <c r="K41" s="62"/>
      <c r="L41" s="56">
        <f t="shared" si="23"/>
        <v>44</v>
      </c>
      <c r="M41" s="60">
        <v>78</v>
      </c>
      <c r="N41" s="58">
        <f t="shared" si="24"/>
        <v>58</v>
      </c>
      <c r="O41">
        <f t="shared" si="14"/>
        <v>0</v>
      </c>
      <c r="P41">
        <f t="shared" si="37"/>
        <v>-5.3597310490134369</v>
      </c>
      <c r="Q41">
        <f t="shared" si="25"/>
        <v>9.3797370402300118</v>
      </c>
      <c r="R41">
        <f t="shared" si="26"/>
        <v>-16780.620697818198</v>
      </c>
      <c r="S41">
        <f t="shared" si="27"/>
        <v>429612.94721600355</v>
      </c>
      <c r="T41">
        <f t="shared" si="28"/>
        <v>4</v>
      </c>
      <c r="U41">
        <f t="shared" si="29"/>
        <v>8</v>
      </c>
      <c r="V41">
        <f t="shared" si="30"/>
        <v>10</v>
      </c>
      <c r="W41">
        <f t="shared" si="31"/>
        <v>8</v>
      </c>
      <c r="X41">
        <f t="shared" si="32"/>
        <v>1</v>
      </c>
      <c r="Y41">
        <f t="shared" si="33"/>
        <v>1</v>
      </c>
      <c r="Z41" t="e">
        <f t="shared" si="34"/>
        <v>#NUM!</v>
      </c>
      <c r="AA41" t="e">
        <f t="shared" si="35"/>
        <v>#NUM!</v>
      </c>
      <c r="AB41">
        <f t="shared" si="36"/>
        <v>43</v>
      </c>
      <c r="AC41" s="10" t="s">
        <v>49</v>
      </c>
      <c r="AD41" s="10" t="s">
        <v>54</v>
      </c>
      <c r="AE41" s="10" t="s">
        <v>50</v>
      </c>
      <c r="AF41" s="10" t="s">
        <v>51</v>
      </c>
    </row>
    <row r="42" spans="1:37" ht="15">
      <c r="A42" s="103" t="s">
        <v>394</v>
      </c>
      <c r="B42" s="101" t="s">
        <v>395</v>
      </c>
      <c r="C42" s="61">
        <v>19</v>
      </c>
      <c r="D42" s="101">
        <v>8</v>
      </c>
      <c r="E42" s="101">
        <v>18</v>
      </c>
      <c r="F42" s="101">
        <v>25</v>
      </c>
      <c r="G42" s="101">
        <v>17</v>
      </c>
      <c r="H42" s="101">
        <v>2</v>
      </c>
      <c r="I42" s="101">
        <v>2</v>
      </c>
      <c r="J42" s="62"/>
      <c r="K42" s="62"/>
      <c r="L42" s="56">
        <f t="shared" si="23"/>
        <v>72</v>
      </c>
      <c r="M42" s="60">
        <v>81</v>
      </c>
      <c r="N42" s="58">
        <f t="shared" si="24"/>
        <v>76</v>
      </c>
      <c r="O42">
        <f t="shared" si="14"/>
        <v>0</v>
      </c>
      <c r="P42">
        <f t="shared" si="37"/>
        <v>4.4058360381998415E-3</v>
      </c>
      <c r="Q42">
        <f t="shared" si="25"/>
        <v>7.2227809064855108E-4</v>
      </c>
      <c r="R42">
        <f t="shared" si="26"/>
        <v>13.79409950568664</v>
      </c>
      <c r="S42">
        <f t="shared" si="27"/>
        <v>33.081952927058019</v>
      </c>
      <c r="T42">
        <f t="shared" si="28"/>
        <v>4</v>
      </c>
      <c r="U42">
        <f t="shared" si="29"/>
        <v>8</v>
      </c>
      <c r="V42">
        <f t="shared" si="30"/>
        <v>10</v>
      </c>
      <c r="W42">
        <f t="shared" si="31"/>
        <v>8</v>
      </c>
      <c r="X42">
        <f t="shared" si="32"/>
        <v>1</v>
      </c>
      <c r="Y42">
        <f t="shared" si="33"/>
        <v>1</v>
      </c>
      <c r="Z42" t="e">
        <f t="shared" si="34"/>
        <v>#NUM!</v>
      </c>
      <c r="AA42" t="e">
        <f t="shared" si="35"/>
        <v>#NUM!</v>
      </c>
      <c r="AB42">
        <f t="shared" si="36"/>
        <v>43</v>
      </c>
      <c r="AC42" s="10" t="s">
        <v>40</v>
      </c>
      <c r="AD42" s="10">
        <f>AD31</f>
        <v>11</v>
      </c>
      <c r="AE42" s="10">
        <f>AD42/$AF$40</f>
        <v>2.3809523809523808E-2</v>
      </c>
      <c r="AF42" s="10">
        <f>SUM($AE$42:AE42)</f>
        <v>2.3809523809523808E-2</v>
      </c>
    </row>
    <row r="43" spans="1:37" ht="15">
      <c r="A43" s="103" t="s">
        <v>396</v>
      </c>
      <c r="B43" s="101" t="s">
        <v>397</v>
      </c>
      <c r="C43" s="61">
        <v>20</v>
      </c>
      <c r="D43" s="101">
        <v>8</v>
      </c>
      <c r="E43" s="101">
        <v>12</v>
      </c>
      <c r="F43" s="101">
        <v>29</v>
      </c>
      <c r="G43" s="101">
        <v>27</v>
      </c>
      <c r="H43" s="101">
        <v>4</v>
      </c>
      <c r="I43" s="101">
        <v>2</v>
      </c>
      <c r="J43" s="62"/>
      <c r="K43" s="62"/>
      <c r="L43" s="56">
        <f t="shared" si="23"/>
        <v>82</v>
      </c>
      <c r="M43" s="60">
        <v>81</v>
      </c>
      <c r="N43" s="58">
        <f t="shared" si="24"/>
        <v>82</v>
      </c>
      <c r="O43">
        <f t="shared" si="14"/>
        <v>0</v>
      </c>
      <c r="P43">
        <f t="shared" si="37"/>
        <v>0.60872071008393702</v>
      </c>
      <c r="Q43">
        <f t="shared" si="25"/>
        <v>0.5158903888408225</v>
      </c>
      <c r="R43">
        <f t="shared" si="26"/>
        <v>1905.8253582901928</v>
      </c>
      <c r="S43">
        <f t="shared" si="27"/>
        <v>23628.934312307851</v>
      </c>
      <c r="T43">
        <f t="shared" si="28"/>
        <v>5</v>
      </c>
      <c r="U43">
        <f t="shared" si="29"/>
        <v>8</v>
      </c>
      <c r="V43">
        <f t="shared" si="30"/>
        <v>11</v>
      </c>
      <c r="W43">
        <f t="shared" si="31"/>
        <v>8</v>
      </c>
      <c r="X43">
        <f t="shared" si="32"/>
        <v>1</v>
      </c>
      <c r="Y43">
        <f t="shared" si="33"/>
        <v>1</v>
      </c>
      <c r="Z43" t="e">
        <f t="shared" si="34"/>
        <v>#NUM!</v>
      </c>
      <c r="AA43" t="e">
        <f t="shared" si="35"/>
        <v>#NUM!</v>
      </c>
      <c r="AB43">
        <f t="shared" si="36"/>
        <v>43</v>
      </c>
      <c r="AC43" s="10" t="s">
        <v>41</v>
      </c>
      <c r="AD43" s="10">
        <f>AE31</f>
        <v>31</v>
      </c>
      <c r="AE43" s="45">
        <f t="shared" ref="AE43:AE49" si="39">AD43/$AF$40</f>
        <v>6.7099567099567103E-2</v>
      </c>
      <c r="AF43" s="45">
        <f>SUM($AE$42:AE43)</f>
        <v>9.0909090909090912E-2</v>
      </c>
    </row>
    <row r="44" spans="1:37" ht="15">
      <c r="A44" s="103" t="s">
        <v>398</v>
      </c>
      <c r="B44" s="101" t="s">
        <v>399</v>
      </c>
      <c r="C44" s="61">
        <v>21</v>
      </c>
      <c r="D44" s="101">
        <v>4</v>
      </c>
      <c r="E44" s="101">
        <v>10</v>
      </c>
      <c r="F44" s="101">
        <v>10</v>
      </c>
      <c r="G44" s="101">
        <v>13</v>
      </c>
      <c r="H44" s="101">
        <v>4</v>
      </c>
      <c r="I44" s="101">
        <v>1</v>
      </c>
      <c r="J44" s="62"/>
      <c r="K44" s="62"/>
      <c r="L44" s="56">
        <f t="shared" si="23"/>
        <v>42</v>
      </c>
      <c r="M44" s="60">
        <v>69</v>
      </c>
      <c r="N44" s="58">
        <f t="shared" si="24"/>
        <v>53</v>
      </c>
      <c r="O44">
        <f t="shared" si="14"/>
        <v>0</v>
      </c>
      <c r="P44">
        <f t="shared" si="37"/>
        <v>-6.7165145818924294</v>
      </c>
      <c r="Q44">
        <f t="shared" si="25"/>
        <v>12.672392504716296</v>
      </c>
      <c r="R44">
        <f t="shared" si="26"/>
        <v>-21028.533443081593</v>
      </c>
      <c r="S44">
        <f t="shared" si="27"/>
        <v>580423.93607397506</v>
      </c>
      <c r="T44">
        <f t="shared" si="28"/>
        <v>5</v>
      </c>
      <c r="U44">
        <f t="shared" si="29"/>
        <v>8</v>
      </c>
      <c r="V44">
        <f t="shared" si="30"/>
        <v>11</v>
      </c>
      <c r="W44">
        <f t="shared" si="31"/>
        <v>9</v>
      </c>
      <c r="X44">
        <f t="shared" si="32"/>
        <v>1</v>
      </c>
      <c r="Y44">
        <f t="shared" si="33"/>
        <v>1</v>
      </c>
      <c r="Z44" t="e">
        <f t="shared" si="34"/>
        <v>#NUM!</v>
      </c>
      <c r="AA44" t="e">
        <f t="shared" si="35"/>
        <v>#NUM!</v>
      </c>
      <c r="AB44">
        <f t="shared" si="36"/>
        <v>44</v>
      </c>
      <c r="AC44" s="10" t="s">
        <v>42</v>
      </c>
      <c r="AD44" s="10">
        <f>AF31</f>
        <v>75</v>
      </c>
      <c r="AE44" s="45">
        <f t="shared" si="39"/>
        <v>0.16233766233766234</v>
      </c>
      <c r="AF44" s="45">
        <f>SUM($AE$42:AE44)</f>
        <v>0.25324675324675328</v>
      </c>
    </row>
    <row r="45" spans="1:37" ht="15">
      <c r="A45" s="103" t="s">
        <v>400</v>
      </c>
      <c r="B45" s="101" t="s">
        <v>401</v>
      </c>
      <c r="C45" s="61">
        <v>22</v>
      </c>
      <c r="D45" s="101">
        <v>7</v>
      </c>
      <c r="E45" s="101">
        <v>22</v>
      </c>
      <c r="F45" s="101">
        <v>16</v>
      </c>
      <c r="G45" s="101">
        <v>8</v>
      </c>
      <c r="H45" s="101">
        <v>4</v>
      </c>
      <c r="I45" s="101">
        <v>2</v>
      </c>
      <c r="J45" s="62"/>
      <c r="K45" s="62"/>
      <c r="L45" s="56">
        <f t="shared" si="23"/>
        <v>59</v>
      </c>
      <c r="M45" s="60">
        <v>62</v>
      </c>
      <c r="N45" s="58">
        <f t="shared" si="24"/>
        <v>60</v>
      </c>
      <c r="O45">
        <f t="shared" si="14"/>
        <v>0</v>
      </c>
      <c r="P45">
        <f t="shared" si="37"/>
        <v>-0.38059702757898201</v>
      </c>
      <c r="Q45">
        <f t="shared" si="25"/>
        <v>0.27581667766591256</v>
      </c>
      <c r="R45">
        <f t="shared" si="26"/>
        <v>-1191.5997836674169</v>
      </c>
      <c r="S45">
        <f t="shared" si="27"/>
        <v>12633.021083123393</v>
      </c>
      <c r="T45">
        <f t="shared" si="28"/>
        <v>5</v>
      </c>
      <c r="U45">
        <f t="shared" si="29"/>
        <v>8</v>
      </c>
      <c r="V45">
        <f t="shared" si="30"/>
        <v>11</v>
      </c>
      <c r="W45">
        <f t="shared" si="31"/>
        <v>9</v>
      </c>
      <c r="X45">
        <f t="shared" si="32"/>
        <v>1</v>
      </c>
      <c r="Y45">
        <f t="shared" si="33"/>
        <v>1</v>
      </c>
      <c r="Z45" t="e">
        <f t="shared" si="34"/>
        <v>#NUM!</v>
      </c>
      <c r="AA45" t="e">
        <f t="shared" si="35"/>
        <v>#NUM!</v>
      </c>
      <c r="AB45">
        <f t="shared" si="36"/>
        <v>44</v>
      </c>
      <c r="AC45" s="10" t="s">
        <v>47</v>
      </c>
      <c r="AD45" s="10">
        <f>AG31</f>
        <v>109</v>
      </c>
      <c r="AE45" s="45">
        <f t="shared" si="39"/>
        <v>0.23593073593073594</v>
      </c>
      <c r="AF45" s="45">
        <f>SUM($AE$42:AE45)</f>
        <v>0.48917748917748921</v>
      </c>
    </row>
    <row r="46" spans="1:37" ht="15">
      <c r="A46" s="103" t="s">
        <v>402</v>
      </c>
      <c r="B46" s="101" t="s">
        <v>403</v>
      </c>
      <c r="C46" s="61">
        <v>23</v>
      </c>
      <c r="D46" s="101">
        <v>8</v>
      </c>
      <c r="E46" s="101">
        <v>11</v>
      </c>
      <c r="F46" s="101">
        <v>21</v>
      </c>
      <c r="G46" s="101">
        <v>3</v>
      </c>
      <c r="H46" s="101">
        <v>4</v>
      </c>
      <c r="I46" s="101">
        <v>2</v>
      </c>
      <c r="J46" s="62"/>
      <c r="K46" s="62"/>
      <c r="L46" s="56">
        <f t="shared" si="23"/>
        <v>49</v>
      </c>
      <c r="M46" s="60">
        <v>71</v>
      </c>
      <c r="N46" s="58">
        <f t="shared" si="24"/>
        <v>58</v>
      </c>
      <c r="O46">
        <f t="shared" si="14"/>
        <v>0</v>
      </c>
      <c r="P46">
        <f t="shared" si="37"/>
        <v>-2.7928406124061271</v>
      </c>
      <c r="Q46">
        <f t="shared" si="25"/>
        <v>3.9330385354067001</v>
      </c>
      <c r="R46">
        <f t="shared" si="26"/>
        <v>-8744.0206528415329</v>
      </c>
      <c r="S46">
        <f t="shared" si="27"/>
        <v>180141.96660983918</v>
      </c>
      <c r="T46">
        <f t="shared" si="28"/>
        <v>5</v>
      </c>
      <c r="U46">
        <f t="shared" si="29"/>
        <v>8</v>
      </c>
      <c r="V46">
        <f t="shared" si="30"/>
        <v>11</v>
      </c>
      <c r="W46">
        <f t="shared" si="31"/>
        <v>9</v>
      </c>
      <c r="X46">
        <f t="shared" si="32"/>
        <v>1</v>
      </c>
      <c r="Y46">
        <f t="shared" si="33"/>
        <v>1</v>
      </c>
      <c r="Z46" t="e">
        <f t="shared" si="34"/>
        <v>#NUM!</v>
      </c>
      <c r="AA46" t="e">
        <f t="shared" si="35"/>
        <v>#NUM!</v>
      </c>
      <c r="AB46">
        <f t="shared" si="36"/>
        <v>44</v>
      </c>
      <c r="AC46" s="10" t="s">
        <v>46</v>
      </c>
      <c r="AD46" s="10">
        <f>AH31</f>
        <v>104</v>
      </c>
      <c r="AE46" s="45">
        <f t="shared" si="39"/>
        <v>0.22510822510822512</v>
      </c>
      <c r="AF46" s="45">
        <f>SUM($AE$42:AE46)</f>
        <v>0.7142857142857143</v>
      </c>
    </row>
    <row r="47" spans="1:37" ht="15">
      <c r="A47" s="103" t="s">
        <v>404</v>
      </c>
      <c r="B47" s="101" t="s">
        <v>405</v>
      </c>
      <c r="C47" s="61">
        <v>24</v>
      </c>
      <c r="D47" s="101">
        <v>6</v>
      </c>
      <c r="E47" s="101">
        <v>20</v>
      </c>
      <c r="F47" s="101">
        <v>22</v>
      </c>
      <c r="G47" s="101">
        <v>20</v>
      </c>
      <c r="H47" s="101">
        <v>4</v>
      </c>
      <c r="I47" s="101">
        <v>1</v>
      </c>
      <c r="J47" s="62"/>
      <c r="K47" s="62"/>
      <c r="L47" s="56">
        <f t="shared" si="23"/>
        <v>73</v>
      </c>
      <c r="M47" s="60">
        <v>73</v>
      </c>
      <c r="N47" s="58">
        <f t="shared" si="24"/>
        <v>73</v>
      </c>
      <c r="O47">
        <f t="shared" si="14"/>
        <v>0</v>
      </c>
      <c r="P47">
        <f t="shared" si="37"/>
        <v>1.2534528641252903E-2</v>
      </c>
      <c r="Q47">
        <f t="shared" si="25"/>
        <v>2.9116824539953574E-3</v>
      </c>
      <c r="R47">
        <f t="shared" si="26"/>
        <v>39.243978630890467</v>
      </c>
      <c r="S47">
        <f t="shared" si="27"/>
        <v>133.36157240367544</v>
      </c>
      <c r="T47">
        <f t="shared" si="28"/>
        <v>5</v>
      </c>
      <c r="U47">
        <f t="shared" si="29"/>
        <v>8</v>
      </c>
      <c r="V47">
        <f t="shared" si="30"/>
        <v>11</v>
      </c>
      <c r="W47">
        <f t="shared" si="31"/>
        <v>9</v>
      </c>
      <c r="X47">
        <f t="shared" si="32"/>
        <v>1</v>
      </c>
      <c r="Y47">
        <f t="shared" si="33"/>
        <v>1</v>
      </c>
      <c r="Z47" t="e">
        <f t="shared" si="34"/>
        <v>#NUM!</v>
      </c>
      <c r="AA47" t="e">
        <f t="shared" si="35"/>
        <v>#NUM!</v>
      </c>
      <c r="AB47">
        <f t="shared" si="36"/>
        <v>45</v>
      </c>
      <c r="AC47" s="10" t="s">
        <v>45</v>
      </c>
      <c r="AD47" s="10">
        <f>AI31</f>
        <v>95</v>
      </c>
      <c r="AE47" s="45">
        <f t="shared" si="39"/>
        <v>0.20562770562770563</v>
      </c>
      <c r="AF47" s="45">
        <f>SUM($AE$42:AE47)</f>
        <v>0.91991341991341991</v>
      </c>
    </row>
    <row r="48" spans="1:37" ht="15">
      <c r="A48" s="103" t="s">
        <v>406</v>
      </c>
      <c r="B48" s="101" t="s">
        <v>407</v>
      </c>
      <c r="C48" s="61">
        <v>25</v>
      </c>
      <c r="D48" s="101">
        <v>8</v>
      </c>
      <c r="E48" s="101">
        <v>19</v>
      </c>
      <c r="F48" s="101">
        <v>30</v>
      </c>
      <c r="G48" s="101">
        <v>28</v>
      </c>
      <c r="H48" s="101">
        <v>1</v>
      </c>
      <c r="I48" s="101">
        <v>2</v>
      </c>
      <c r="J48" s="62"/>
      <c r="K48" s="62"/>
      <c r="L48" s="56">
        <f t="shared" si="23"/>
        <v>88</v>
      </c>
      <c r="M48" s="60">
        <v>82</v>
      </c>
      <c r="N48" s="58">
        <f t="shared" si="24"/>
        <v>86</v>
      </c>
      <c r="O48">
        <f t="shared" si="14"/>
        <v>0</v>
      </c>
      <c r="P48">
        <f t="shared" si="37"/>
        <v>1.9891421808844405</v>
      </c>
      <c r="Q48">
        <f t="shared" si="25"/>
        <v>2.5016186304782591</v>
      </c>
      <c r="R48">
        <f t="shared" si="26"/>
        <v>6227.7454122621948</v>
      </c>
      <c r="S48">
        <f t="shared" si="27"/>
        <v>114579.73161088454</v>
      </c>
      <c r="T48">
        <f t="shared" si="28"/>
        <v>5</v>
      </c>
      <c r="U48">
        <f t="shared" si="29"/>
        <v>8</v>
      </c>
      <c r="V48">
        <f t="shared" si="30"/>
        <v>11</v>
      </c>
      <c r="W48">
        <f t="shared" si="31"/>
        <v>9</v>
      </c>
      <c r="X48">
        <f t="shared" si="32"/>
        <v>1</v>
      </c>
      <c r="Y48">
        <f t="shared" si="33"/>
        <v>1</v>
      </c>
      <c r="Z48" t="e">
        <f t="shared" si="34"/>
        <v>#NUM!</v>
      </c>
      <c r="AA48" t="e">
        <f t="shared" si="35"/>
        <v>#NUM!</v>
      </c>
      <c r="AB48">
        <f t="shared" si="36"/>
        <v>45</v>
      </c>
      <c r="AC48" s="10" t="s">
        <v>44</v>
      </c>
      <c r="AD48" s="10">
        <f>AJ31</f>
        <v>37</v>
      </c>
      <c r="AE48" s="45">
        <f t="shared" si="39"/>
        <v>8.0086580086580081E-2</v>
      </c>
      <c r="AF48" s="45">
        <f>SUM($AE$42:AE48)</f>
        <v>1</v>
      </c>
    </row>
    <row r="49" spans="1:32" ht="15">
      <c r="A49" s="103" t="s">
        <v>408</v>
      </c>
      <c r="B49" s="101" t="s">
        <v>409</v>
      </c>
      <c r="C49" s="61">
        <v>26</v>
      </c>
      <c r="D49" s="101">
        <v>7</v>
      </c>
      <c r="E49" s="101">
        <v>11</v>
      </c>
      <c r="F49" s="101">
        <v>15</v>
      </c>
      <c r="G49" s="101">
        <v>19</v>
      </c>
      <c r="H49" s="101">
        <v>4</v>
      </c>
      <c r="I49" s="101">
        <v>2</v>
      </c>
      <c r="J49" s="62"/>
      <c r="K49" s="62"/>
      <c r="L49" s="56">
        <f t="shared" si="23"/>
        <v>58</v>
      </c>
      <c r="M49" s="60">
        <v>81</v>
      </c>
      <c r="N49" s="58">
        <f t="shared" si="24"/>
        <v>67</v>
      </c>
      <c r="O49">
        <f t="shared" si="14"/>
        <v>0</v>
      </c>
      <c r="P49">
        <f t="shared" si="37"/>
        <v>-0.49877355475133822</v>
      </c>
      <c r="Q49">
        <f t="shared" si="25"/>
        <v>0.39555288690025142</v>
      </c>
      <c r="R49">
        <f t="shared" si="26"/>
        <v>-1561.5951173380754</v>
      </c>
      <c r="S49">
        <f t="shared" si="27"/>
        <v>18117.207421930918</v>
      </c>
      <c r="T49">
        <f t="shared" si="28"/>
        <v>5</v>
      </c>
      <c r="U49">
        <f t="shared" si="29"/>
        <v>9</v>
      </c>
      <c r="V49">
        <f t="shared" si="30"/>
        <v>11</v>
      </c>
      <c r="W49">
        <f t="shared" si="31"/>
        <v>9</v>
      </c>
      <c r="X49">
        <f t="shared" si="32"/>
        <v>2</v>
      </c>
      <c r="Y49">
        <f t="shared" si="33"/>
        <v>1</v>
      </c>
      <c r="Z49" t="e">
        <f t="shared" si="34"/>
        <v>#NUM!</v>
      </c>
      <c r="AA49" t="e">
        <f t="shared" si="35"/>
        <v>#NUM!</v>
      </c>
      <c r="AB49">
        <f t="shared" si="36"/>
        <v>45</v>
      </c>
      <c r="AC49" s="10" t="s">
        <v>43</v>
      </c>
      <c r="AD49" s="10">
        <f>AK33</f>
        <v>0</v>
      </c>
      <c r="AE49" s="10">
        <f t="shared" si="39"/>
        <v>0</v>
      </c>
      <c r="AF49" s="10">
        <f>SUM($AE$42:AE49)</f>
        <v>1</v>
      </c>
    </row>
    <row r="50" spans="1:32" ht="27">
      <c r="A50" s="103" t="s">
        <v>410</v>
      </c>
      <c r="B50" s="101" t="s">
        <v>411</v>
      </c>
      <c r="C50" s="61">
        <v>27</v>
      </c>
      <c r="D50" s="101">
        <v>6</v>
      </c>
      <c r="E50" s="101">
        <v>12</v>
      </c>
      <c r="F50" s="101">
        <v>14</v>
      </c>
      <c r="G50" s="101">
        <v>9</v>
      </c>
      <c r="H50" s="101">
        <v>4</v>
      </c>
      <c r="I50" s="101">
        <v>2</v>
      </c>
      <c r="J50" s="62"/>
      <c r="K50" s="62"/>
      <c r="L50" s="56">
        <f t="shared" si="23"/>
        <v>47</v>
      </c>
      <c r="M50" s="60">
        <v>73</v>
      </c>
      <c r="N50" s="58">
        <f t="shared" si="24"/>
        <v>57</v>
      </c>
      <c r="O50">
        <f t="shared" si="14"/>
        <v>0</v>
      </c>
      <c r="P50">
        <f t="shared" si="37"/>
        <v>-3.6877384920890433</v>
      </c>
      <c r="Q50">
        <f t="shared" si="25"/>
        <v>5.6974451811371649</v>
      </c>
      <c r="R50">
        <f t="shared" si="26"/>
        <v>-11545.82950200103</v>
      </c>
      <c r="S50">
        <f t="shared" si="27"/>
        <v>260955.73952358172</v>
      </c>
      <c r="T50">
        <f t="shared" si="28"/>
        <v>5</v>
      </c>
      <c r="U50">
        <f t="shared" si="29"/>
        <v>9</v>
      </c>
      <c r="V50">
        <f t="shared" si="30"/>
        <v>11</v>
      </c>
      <c r="W50">
        <f t="shared" si="31"/>
        <v>9</v>
      </c>
      <c r="X50">
        <f t="shared" si="32"/>
        <v>2</v>
      </c>
      <c r="Y50">
        <f t="shared" si="33"/>
        <v>1</v>
      </c>
      <c r="Z50" t="e">
        <f t="shared" si="34"/>
        <v>#NUM!</v>
      </c>
      <c r="AA50" t="e">
        <f t="shared" si="35"/>
        <v>#NUM!</v>
      </c>
      <c r="AB50">
        <f t="shared" si="36"/>
        <v>45</v>
      </c>
    </row>
    <row r="51" spans="1:32" ht="15">
      <c r="A51" s="103" t="s">
        <v>412</v>
      </c>
      <c r="B51" s="101" t="s">
        <v>413</v>
      </c>
      <c r="C51" s="61">
        <v>28</v>
      </c>
      <c r="D51" s="101">
        <v>6</v>
      </c>
      <c r="E51" s="101">
        <v>23</v>
      </c>
      <c r="F51" s="101">
        <v>22</v>
      </c>
      <c r="G51" s="101">
        <v>23</v>
      </c>
      <c r="H51" s="101">
        <v>4</v>
      </c>
      <c r="I51" s="101">
        <v>2</v>
      </c>
      <c r="J51" s="62"/>
      <c r="K51" s="62"/>
      <c r="L51" s="56">
        <f t="shared" si="23"/>
        <v>80</v>
      </c>
      <c r="M51" s="60">
        <v>84</v>
      </c>
      <c r="N51" s="58">
        <f t="shared" si="24"/>
        <v>82</v>
      </c>
      <c r="O51">
        <f t="shared" si="14"/>
        <v>0</v>
      </c>
      <c r="P51">
        <f t="shared" si="37"/>
        <v>0.35910218363396146</v>
      </c>
      <c r="Q51">
        <f t="shared" si="25"/>
        <v>0.25524508887948733</v>
      </c>
      <c r="R51">
        <f t="shared" si="26"/>
        <v>1124.3022234164082</v>
      </c>
      <c r="S51">
        <f t="shared" si="27"/>
        <v>11690.796279853736</v>
      </c>
      <c r="T51">
        <f t="shared" si="28"/>
        <v>5</v>
      </c>
      <c r="U51">
        <f t="shared" si="29"/>
        <v>9</v>
      </c>
      <c r="V51">
        <f t="shared" si="30"/>
        <v>11</v>
      </c>
      <c r="W51">
        <f t="shared" si="31"/>
        <v>9</v>
      </c>
      <c r="X51">
        <f t="shared" si="32"/>
        <v>2</v>
      </c>
      <c r="Y51">
        <f t="shared" si="33"/>
        <v>1</v>
      </c>
      <c r="Z51" t="e">
        <f t="shared" si="34"/>
        <v>#NUM!</v>
      </c>
      <c r="AA51" t="e">
        <f t="shared" si="35"/>
        <v>#NUM!</v>
      </c>
      <c r="AB51">
        <f t="shared" si="36"/>
        <v>46</v>
      </c>
    </row>
    <row r="52" spans="1:32" ht="15">
      <c r="A52" s="103" t="s">
        <v>414</v>
      </c>
      <c r="B52" s="101" t="s">
        <v>415</v>
      </c>
      <c r="C52" s="61">
        <v>29</v>
      </c>
      <c r="D52" s="101">
        <v>8</v>
      </c>
      <c r="E52" s="101">
        <v>10</v>
      </c>
      <c r="F52" s="101">
        <v>24</v>
      </c>
      <c r="G52" s="101">
        <v>8</v>
      </c>
      <c r="H52" s="101">
        <v>4</v>
      </c>
      <c r="I52" s="101">
        <v>2</v>
      </c>
      <c r="J52" s="62"/>
      <c r="K52" s="62"/>
      <c r="L52" s="56">
        <f t="shared" si="23"/>
        <v>56</v>
      </c>
      <c r="M52" s="60">
        <v>84</v>
      </c>
      <c r="N52" s="58">
        <f t="shared" si="24"/>
        <v>67</v>
      </c>
      <c r="O52">
        <f t="shared" si="14"/>
        <v>0</v>
      </c>
      <c r="P52">
        <f t="shared" si="37"/>
        <v>-0.80374369463865925</v>
      </c>
      <c r="Q52">
        <f t="shared" si="25"/>
        <v>0.74729160801236583</v>
      </c>
      <c r="R52">
        <f t="shared" si="26"/>
        <v>-2516.4169535105607</v>
      </c>
      <c r="S52">
        <f t="shared" si="27"/>
        <v>34227.627999697754</v>
      </c>
      <c r="T52">
        <f t="shared" si="28"/>
        <v>5</v>
      </c>
      <c r="U52">
        <f t="shared" si="29"/>
        <v>9</v>
      </c>
      <c r="V52">
        <f t="shared" si="30"/>
        <v>11</v>
      </c>
      <c r="W52">
        <f t="shared" si="31"/>
        <v>9</v>
      </c>
      <c r="X52">
        <f t="shared" si="32"/>
        <v>2</v>
      </c>
      <c r="Y52">
        <f t="shared" si="33"/>
        <v>1</v>
      </c>
      <c r="Z52" t="e">
        <f t="shared" si="34"/>
        <v>#NUM!</v>
      </c>
      <c r="AA52" t="e">
        <f t="shared" si="35"/>
        <v>#NUM!</v>
      </c>
      <c r="AB52">
        <f t="shared" si="36"/>
        <v>46</v>
      </c>
    </row>
    <row r="53" spans="1:32" ht="15">
      <c r="A53" s="103" t="s">
        <v>416</v>
      </c>
      <c r="B53" s="101" t="s">
        <v>417</v>
      </c>
      <c r="C53" s="61">
        <v>30</v>
      </c>
      <c r="D53" s="101">
        <v>6</v>
      </c>
      <c r="E53" s="101">
        <v>17</v>
      </c>
      <c r="F53" s="101">
        <v>18</v>
      </c>
      <c r="G53" s="101">
        <v>19</v>
      </c>
      <c r="H53" s="101">
        <v>4</v>
      </c>
      <c r="I53" s="101">
        <v>2</v>
      </c>
      <c r="J53" s="62"/>
      <c r="K53" s="62"/>
      <c r="L53" s="56">
        <f t="shared" si="23"/>
        <v>66</v>
      </c>
      <c r="M53" s="60">
        <v>83</v>
      </c>
      <c r="N53" s="58">
        <f t="shared" si="24"/>
        <v>73</v>
      </c>
      <c r="O53">
        <f t="shared" si="14"/>
        <v>0</v>
      </c>
      <c r="P53">
        <f t="shared" si="37"/>
        <v>-1.4923442468436847E-2</v>
      </c>
      <c r="Q53">
        <f t="shared" si="25"/>
        <v>3.6741652689036646E-3</v>
      </c>
      <c r="R53">
        <f t="shared" si="26"/>
        <v>-46.723357063717962</v>
      </c>
      <c r="S53">
        <f t="shared" si="27"/>
        <v>168.2849916753824</v>
      </c>
      <c r="T53">
        <f t="shared" si="28"/>
        <v>5</v>
      </c>
      <c r="U53">
        <f t="shared" si="29"/>
        <v>9</v>
      </c>
      <c r="V53">
        <f t="shared" si="30"/>
        <v>11</v>
      </c>
      <c r="W53">
        <f t="shared" si="31"/>
        <v>10</v>
      </c>
      <c r="X53">
        <f t="shared" si="32"/>
        <v>2</v>
      </c>
      <c r="Y53">
        <f t="shared" si="33"/>
        <v>1</v>
      </c>
      <c r="Z53" t="e">
        <f t="shared" si="34"/>
        <v>#NUM!</v>
      </c>
      <c r="AA53" t="e">
        <f t="shared" si="35"/>
        <v>#NUM!</v>
      </c>
      <c r="AB53">
        <f t="shared" si="36"/>
        <v>47</v>
      </c>
    </row>
    <row r="54" spans="1:32" ht="15">
      <c r="A54" s="103" t="s">
        <v>418</v>
      </c>
      <c r="B54" s="101" t="s">
        <v>419</v>
      </c>
      <c r="C54" s="61">
        <v>31</v>
      </c>
      <c r="D54" s="101">
        <v>6</v>
      </c>
      <c r="E54" s="101">
        <v>13</v>
      </c>
      <c r="F54" s="101">
        <v>12</v>
      </c>
      <c r="G54" s="101">
        <v>21</v>
      </c>
      <c r="H54" s="101">
        <v>4</v>
      </c>
      <c r="I54" s="101">
        <v>1</v>
      </c>
      <c r="J54" s="62"/>
      <c r="K54" s="62"/>
      <c r="L54" s="56">
        <f t="shared" si="23"/>
        <v>57</v>
      </c>
      <c r="M54" s="60">
        <v>78</v>
      </c>
      <c r="N54" s="58">
        <f t="shared" si="24"/>
        <v>65</v>
      </c>
      <c r="O54">
        <f t="shared" si="14"/>
        <v>0</v>
      </c>
      <c r="P54">
        <f t="shared" si="37"/>
        <v>-0.63918364367610536</v>
      </c>
      <c r="Q54">
        <f t="shared" si="25"/>
        <v>0.55059746071628268</v>
      </c>
      <c r="R54">
        <f t="shared" si="26"/>
        <v>-2001.2008406191233</v>
      </c>
      <c r="S54">
        <f t="shared" si="27"/>
        <v>25218.595874641851</v>
      </c>
      <c r="T54">
        <f t="shared" si="28"/>
        <v>5</v>
      </c>
      <c r="U54">
        <f t="shared" si="29"/>
        <v>9</v>
      </c>
      <c r="V54">
        <f t="shared" si="30"/>
        <v>11</v>
      </c>
      <c r="W54">
        <f t="shared" si="31"/>
        <v>10</v>
      </c>
      <c r="X54">
        <f t="shared" si="32"/>
        <v>2</v>
      </c>
      <c r="Y54">
        <f t="shared" si="33"/>
        <v>1</v>
      </c>
      <c r="Z54" t="e">
        <f t="shared" si="34"/>
        <v>#NUM!</v>
      </c>
      <c r="AA54" t="e">
        <f t="shared" si="35"/>
        <v>#NUM!</v>
      </c>
      <c r="AB54">
        <f t="shared" si="36"/>
        <v>47</v>
      </c>
    </row>
    <row r="55" spans="1:32" ht="15">
      <c r="A55" s="103" t="s">
        <v>420</v>
      </c>
      <c r="B55" s="101" t="s">
        <v>421</v>
      </c>
      <c r="C55" s="61">
        <v>32</v>
      </c>
      <c r="D55" s="101">
        <v>7</v>
      </c>
      <c r="E55" s="101">
        <v>20</v>
      </c>
      <c r="F55" s="101">
        <v>22</v>
      </c>
      <c r="G55" s="101">
        <v>28</v>
      </c>
      <c r="H55" s="101">
        <v>2</v>
      </c>
      <c r="I55" s="101">
        <v>2</v>
      </c>
      <c r="J55" s="62"/>
      <c r="K55" s="62"/>
      <c r="L55" s="56">
        <f t="shared" si="23"/>
        <v>81</v>
      </c>
      <c r="M55" s="60">
        <v>83</v>
      </c>
      <c r="N55" s="58">
        <f t="shared" si="24"/>
        <v>82</v>
      </c>
      <c r="O55">
        <f t="shared" si="14"/>
        <v>0</v>
      </c>
      <c r="P55">
        <f t="shared" si="37"/>
        <v>0.47298962445333392</v>
      </c>
      <c r="Q55">
        <f t="shared" si="25"/>
        <v>0.36852658168280583</v>
      </c>
      <c r="R55">
        <f t="shared" si="26"/>
        <v>1480.8689856584954</v>
      </c>
      <c r="S55">
        <f t="shared" si="27"/>
        <v>16879.342161207009</v>
      </c>
      <c r="T55">
        <f t="shared" si="28"/>
        <v>5</v>
      </c>
      <c r="U55">
        <f t="shared" si="29"/>
        <v>9</v>
      </c>
      <c r="V55">
        <f t="shared" si="30"/>
        <v>12</v>
      </c>
      <c r="W55">
        <f t="shared" si="31"/>
        <v>10</v>
      </c>
      <c r="X55">
        <f t="shared" si="32"/>
        <v>2</v>
      </c>
      <c r="Y55">
        <f t="shared" si="33"/>
        <v>1</v>
      </c>
      <c r="Z55" t="e">
        <f t="shared" si="34"/>
        <v>#NUM!</v>
      </c>
      <c r="AA55" t="e">
        <f t="shared" si="35"/>
        <v>#NUM!</v>
      </c>
      <c r="AB55">
        <f t="shared" si="36"/>
        <v>47</v>
      </c>
    </row>
    <row r="56" spans="1:32" ht="15">
      <c r="A56" s="103" t="s">
        <v>422</v>
      </c>
      <c r="B56" s="101" t="s">
        <v>423</v>
      </c>
      <c r="C56" s="61">
        <v>33</v>
      </c>
      <c r="D56" s="101">
        <v>5</v>
      </c>
      <c r="E56" s="101">
        <v>9</v>
      </c>
      <c r="F56" s="101">
        <v>20</v>
      </c>
      <c r="G56" s="101">
        <v>26</v>
      </c>
      <c r="H56" s="101">
        <v>3</v>
      </c>
      <c r="I56" s="101">
        <v>2</v>
      </c>
      <c r="J56" s="62"/>
      <c r="K56" s="62"/>
      <c r="L56" s="56">
        <f t="shared" si="23"/>
        <v>65</v>
      </c>
      <c r="M56" s="60">
        <v>66</v>
      </c>
      <c r="N56" s="58">
        <f t="shared" si="24"/>
        <v>65</v>
      </c>
      <c r="O56">
        <f t="shared" si="14"/>
        <v>0</v>
      </c>
      <c r="P56">
        <f t="shared" si="37"/>
        <v>-3.1124245364436132E-2</v>
      </c>
      <c r="Q56">
        <f t="shared" si="25"/>
        <v>9.790355018195248E-3</v>
      </c>
      <c r="R56">
        <f t="shared" si="26"/>
        <v>-97.445963461649001</v>
      </c>
      <c r="S56">
        <f t="shared" si="27"/>
        <v>448.42016952265305</v>
      </c>
      <c r="T56">
        <f t="shared" si="28"/>
        <v>5</v>
      </c>
      <c r="U56">
        <f t="shared" si="29"/>
        <v>9</v>
      </c>
      <c r="V56">
        <f t="shared" si="30"/>
        <v>12</v>
      </c>
      <c r="W56">
        <f t="shared" si="31"/>
        <v>10</v>
      </c>
      <c r="X56">
        <f t="shared" si="32"/>
        <v>2</v>
      </c>
      <c r="Y56">
        <f t="shared" si="33"/>
        <v>1</v>
      </c>
      <c r="Z56" t="e">
        <f t="shared" si="34"/>
        <v>#NUM!</v>
      </c>
      <c r="AA56" t="e">
        <f t="shared" si="35"/>
        <v>#NUM!</v>
      </c>
      <c r="AB56">
        <f t="shared" si="36"/>
        <v>47</v>
      </c>
    </row>
    <row r="57" spans="1:32" ht="16.5">
      <c r="A57" s="103" t="s">
        <v>424</v>
      </c>
      <c r="B57" s="101" t="s">
        <v>425</v>
      </c>
      <c r="C57" s="61">
        <v>34</v>
      </c>
      <c r="D57" s="101">
        <v>8</v>
      </c>
      <c r="E57" s="101">
        <v>23</v>
      </c>
      <c r="F57" s="101">
        <v>18</v>
      </c>
      <c r="G57" s="101">
        <v>18</v>
      </c>
      <c r="H57" s="101">
        <v>4</v>
      </c>
      <c r="I57" s="101">
        <v>2</v>
      </c>
      <c r="J57" s="62"/>
      <c r="K57" s="62"/>
      <c r="L57" s="56">
        <f t="shared" si="23"/>
        <v>73</v>
      </c>
      <c r="M57" s="60">
        <v>54</v>
      </c>
      <c r="N57" s="58">
        <f t="shared" si="24"/>
        <v>65</v>
      </c>
      <c r="O57">
        <f t="shared" si="14"/>
        <v>0</v>
      </c>
      <c r="P57">
        <f t="shared" si="37"/>
        <v>1.2534528641252903E-2</v>
      </c>
      <c r="Q57">
        <f t="shared" si="25"/>
        <v>2.9116824539953574E-3</v>
      </c>
      <c r="R57">
        <f t="shared" si="26"/>
        <v>39.243978630890467</v>
      </c>
      <c r="S57">
        <f t="shared" si="27"/>
        <v>133.36157240367544</v>
      </c>
      <c r="T57">
        <f t="shared" si="28"/>
        <v>5</v>
      </c>
      <c r="U57">
        <f t="shared" si="29"/>
        <v>9</v>
      </c>
      <c r="V57">
        <f t="shared" si="30"/>
        <v>12</v>
      </c>
      <c r="W57">
        <f t="shared" si="31"/>
        <v>10</v>
      </c>
      <c r="X57">
        <f t="shared" si="32"/>
        <v>2</v>
      </c>
      <c r="Y57">
        <f t="shared" si="33"/>
        <v>1</v>
      </c>
      <c r="Z57" t="e">
        <f t="shared" si="34"/>
        <v>#NUM!</v>
      </c>
      <c r="AA57" t="e">
        <f t="shared" si="35"/>
        <v>#NUM!</v>
      </c>
      <c r="AB57">
        <f t="shared" si="36"/>
        <v>47</v>
      </c>
      <c r="AC57" s="109" t="s">
        <v>159</v>
      </c>
      <c r="AD57" s="110"/>
      <c r="AE57" s="110"/>
      <c r="AF57" s="110"/>
    </row>
    <row r="58" spans="1:32" ht="15">
      <c r="A58" s="103" t="s">
        <v>426</v>
      </c>
      <c r="B58" s="101" t="s">
        <v>427</v>
      </c>
      <c r="C58" s="61">
        <v>35</v>
      </c>
      <c r="D58" s="101">
        <v>7</v>
      </c>
      <c r="E58" s="101">
        <v>22</v>
      </c>
      <c r="F58" s="101">
        <v>17</v>
      </c>
      <c r="G58" s="101">
        <v>18</v>
      </c>
      <c r="H58" s="101">
        <v>3</v>
      </c>
      <c r="I58" s="101">
        <v>2</v>
      </c>
      <c r="J58" s="62"/>
      <c r="K58" s="62"/>
      <c r="L58" s="56">
        <f t="shared" si="23"/>
        <v>69</v>
      </c>
      <c r="M58" s="60">
        <v>83</v>
      </c>
      <c r="N58" s="58">
        <f t="shared" si="24"/>
        <v>75</v>
      </c>
      <c r="O58">
        <f t="shared" si="14"/>
        <v>0</v>
      </c>
      <c r="P58">
        <f t="shared" si="37"/>
        <v>-6.9589455367355613E-5</v>
      </c>
      <c r="Q58">
        <f t="shared" si="25"/>
        <v>2.8623621696254277E-6</v>
      </c>
      <c r="R58">
        <f t="shared" si="26"/>
        <v>-0.21787553226244277</v>
      </c>
      <c r="S58">
        <f t="shared" si="27"/>
        <v>0.1311025930064047</v>
      </c>
      <c r="T58">
        <f t="shared" si="28"/>
        <v>5</v>
      </c>
      <c r="U58">
        <f t="shared" si="29"/>
        <v>9</v>
      </c>
      <c r="V58">
        <f t="shared" si="30"/>
        <v>12</v>
      </c>
      <c r="W58">
        <f t="shared" si="31"/>
        <v>10</v>
      </c>
      <c r="X58">
        <f t="shared" si="32"/>
        <v>2</v>
      </c>
      <c r="Y58">
        <f t="shared" si="33"/>
        <v>1</v>
      </c>
      <c r="Z58" t="e">
        <f t="shared" si="34"/>
        <v>#NUM!</v>
      </c>
      <c r="AA58" t="e">
        <f t="shared" si="35"/>
        <v>#NUM!</v>
      </c>
      <c r="AB58">
        <f t="shared" si="36"/>
        <v>48</v>
      </c>
      <c r="AC58" s="111" t="s">
        <v>48</v>
      </c>
      <c r="AD58" s="111"/>
      <c r="AE58" s="20" t="s">
        <v>36</v>
      </c>
      <c r="AF58" s="20">
        <f>M1</f>
        <v>462</v>
      </c>
    </row>
    <row r="59" spans="1:32" ht="15">
      <c r="A59" s="103" t="s">
        <v>428</v>
      </c>
      <c r="B59" s="101" t="s">
        <v>429</v>
      </c>
      <c r="C59" s="61">
        <v>36</v>
      </c>
      <c r="D59" s="101">
        <v>8</v>
      </c>
      <c r="E59" s="101">
        <v>12</v>
      </c>
      <c r="F59" s="101">
        <v>25</v>
      </c>
      <c r="G59" s="101">
        <v>20</v>
      </c>
      <c r="H59" s="101">
        <v>4</v>
      </c>
      <c r="I59" s="101">
        <v>2</v>
      </c>
      <c r="J59" s="62"/>
      <c r="K59" s="62"/>
      <c r="L59" s="56">
        <f t="shared" ref="L59:L122" si="40">SUM(D59:K59)</f>
        <v>71</v>
      </c>
      <c r="M59" s="60">
        <v>69</v>
      </c>
      <c r="N59" s="58">
        <f t="shared" ref="N59:N122" si="41">ROUND(M59*0.4+L59*0.6,0)</f>
        <v>70</v>
      </c>
      <c r="O59">
        <f t="shared" ref="O59:O122" si="42">IF(OR((L59&gt;($L$11+1.5*($L$11-$L$8))),(L59&lt;($L$8-1.5*($L$11-$L$8)))),1,0)</f>
        <v>0</v>
      </c>
      <c r="P59">
        <f t="shared" ref="P59:P122" si="43">(L59-$L$13)^3/($L$14)^3</f>
        <v>8.7318567799593019E-4</v>
      </c>
      <c r="Q59">
        <f t="shared" ref="Q59:Q71" si="44">(L59-$L$13)^4/($L$14)^4</f>
        <v>8.3459441034894913E-5</v>
      </c>
      <c r="R59">
        <f t="shared" si="26"/>
        <v>2.7338307700932156</v>
      </c>
      <c r="S59">
        <f t="shared" si="27"/>
        <v>3.8226291720351058</v>
      </c>
      <c r="T59">
        <f t="shared" si="28"/>
        <v>5</v>
      </c>
      <c r="U59">
        <f t="shared" si="29"/>
        <v>9</v>
      </c>
      <c r="V59">
        <f t="shared" si="30"/>
        <v>12</v>
      </c>
      <c r="W59">
        <f t="shared" si="31"/>
        <v>10</v>
      </c>
      <c r="X59">
        <f t="shared" si="32"/>
        <v>2</v>
      </c>
      <c r="Y59">
        <f t="shared" si="33"/>
        <v>1</v>
      </c>
      <c r="Z59" t="e">
        <f t="shared" si="34"/>
        <v>#NUM!</v>
      </c>
      <c r="AA59" t="e">
        <f t="shared" si="35"/>
        <v>#NUM!</v>
      </c>
      <c r="AB59">
        <f t="shared" si="36"/>
        <v>48</v>
      </c>
      <c r="AC59" s="20" t="s">
        <v>39</v>
      </c>
      <c r="AD59" s="20" t="s">
        <v>54</v>
      </c>
      <c r="AE59" s="20" t="s">
        <v>50</v>
      </c>
      <c r="AF59" s="20" t="s">
        <v>51</v>
      </c>
    </row>
    <row r="60" spans="1:32" ht="15">
      <c r="A60" s="103" t="s">
        <v>430</v>
      </c>
      <c r="B60" s="101" t="s">
        <v>431</v>
      </c>
      <c r="C60" s="61">
        <v>37</v>
      </c>
      <c r="D60" s="101">
        <v>8</v>
      </c>
      <c r="E60" s="101">
        <v>11</v>
      </c>
      <c r="F60" s="101">
        <v>19</v>
      </c>
      <c r="G60" s="101">
        <v>24</v>
      </c>
      <c r="H60" s="101">
        <v>2</v>
      </c>
      <c r="I60" s="101">
        <v>2</v>
      </c>
      <c r="J60" s="62"/>
      <c r="K60" s="62"/>
      <c r="L60" s="56">
        <f t="shared" si="40"/>
        <v>66</v>
      </c>
      <c r="M60" s="60">
        <v>73</v>
      </c>
      <c r="N60" s="58">
        <f t="shared" si="41"/>
        <v>69</v>
      </c>
      <c r="O60">
        <f t="shared" si="42"/>
        <v>0</v>
      </c>
      <c r="P60">
        <f t="shared" si="43"/>
        <v>-1.4923442468436847E-2</v>
      </c>
      <c r="Q60">
        <f t="shared" si="44"/>
        <v>3.6741652689036646E-3</v>
      </c>
      <c r="R60">
        <f t="shared" si="26"/>
        <v>-46.723357063717962</v>
      </c>
      <c r="S60">
        <f t="shared" si="27"/>
        <v>168.2849916753824</v>
      </c>
      <c r="T60">
        <f t="shared" si="28"/>
        <v>5</v>
      </c>
      <c r="U60">
        <f t="shared" si="29"/>
        <v>9</v>
      </c>
      <c r="V60">
        <f t="shared" si="30"/>
        <v>12</v>
      </c>
      <c r="W60">
        <f t="shared" si="31"/>
        <v>10</v>
      </c>
      <c r="X60">
        <f t="shared" si="32"/>
        <v>2</v>
      </c>
      <c r="Y60">
        <f t="shared" si="33"/>
        <v>1</v>
      </c>
      <c r="Z60" t="e">
        <f t="shared" si="34"/>
        <v>#NUM!</v>
      </c>
      <c r="AA60" t="e">
        <f t="shared" si="35"/>
        <v>#NUM!</v>
      </c>
      <c r="AB60">
        <f t="shared" si="36"/>
        <v>48</v>
      </c>
      <c r="AC60" s="20" t="s">
        <v>40</v>
      </c>
      <c r="AD60" s="20">
        <f>AD32</f>
        <v>4</v>
      </c>
      <c r="AE60" s="20">
        <f>AD60/$AF$58</f>
        <v>8.658008658008658E-3</v>
      </c>
      <c r="AF60" s="20">
        <f>SUM($AE$60:AE60)</f>
        <v>8.658008658008658E-3</v>
      </c>
    </row>
    <row r="61" spans="1:32" ht="15">
      <c r="A61" s="103" t="s">
        <v>432</v>
      </c>
      <c r="B61" s="101" t="s">
        <v>433</v>
      </c>
      <c r="C61" s="61">
        <v>38</v>
      </c>
      <c r="D61" s="101">
        <v>7</v>
      </c>
      <c r="E61" s="101">
        <v>12</v>
      </c>
      <c r="F61" s="101">
        <v>21</v>
      </c>
      <c r="G61" s="101">
        <v>24</v>
      </c>
      <c r="H61" s="101">
        <v>3</v>
      </c>
      <c r="I61" s="101">
        <v>2</v>
      </c>
      <c r="J61" s="62"/>
      <c r="K61" s="62"/>
      <c r="L61" s="56">
        <f t="shared" si="40"/>
        <v>69</v>
      </c>
      <c r="M61" s="60">
        <v>91</v>
      </c>
      <c r="N61" s="58">
        <f t="shared" si="41"/>
        <v>78</v>
      </c>
      <c r="O61">
        <f t="shared" si="42"/>
        <v>0</v>
      </c>
      <c r="P61">
        <f t="shared" si="43"/>
        <v>-6.9589455367355613E-5</v>
      </c>
      <c r="Q61">
        <f t="shared" si="44"/>
        <v>2.8623621696254277E-6</v>
      </c>
      <c r="R61">
        <f t="shared" si="26"/>
        <v>-0.21787553226244277</v>
      </c>
      <c r="S61">
        <f t="shared" si="27"/>
        <v>0.1311025930064047</v>
      </c>
      <c r="T61">
        <f t="shared" si="28"/>
        <v>5</v>
      </c>
      <c r="U61">
        <f t="shared" si="29"/>
        <v>9</v>
      </c>
      <c r="V61">
        <f t="shared" si="30"/>
        <v>12</v>
      </c>
      <c r="W61">
        <f t="shared" si="31"/>
        <v>10</v>
      </c>
      <c r="X61">
        <f t="shared" si="32"/>
        <v>2</v>
      </c>
      <c r="Y61">
        <f t="shared" si="33"/>
        <v>1</v>
      </c>
      <c r="Z61" t="e">
        <f t="shared" si="34"/>
        <v>#NUM!</v>
      </c>
      <c r="AA61" t="e">
        <f t="shared" si="35"/>
        <v>#NUM!</v>
      </c>
      <c r="AB61">
        <f t="shared" si="36"/>
        <v>49</v>
      </c>
      <c r="AC61" s="20" t="s">
        <v>29</v>
      </c>
      <c r="AD61" s="20">
        <f>AE32</f>
        <v>6</v>
      </c>
      <c r="AE61" s="20">
        <f t="shared" ref="AE61:AE67" si="45">AD61/$AF$58</f>
        <v>1.2987012987012988E-2</v>
      </c>
      <c r="AF61" s="20">
        <f>SUM($AE$60:AE61)</f>
        <v>2.1645021645021648E-2</v>
      </c>
    </row>
    <row r="62" spans="1:32" ht="15">
      <c r="A62" s="103" t="s">
        <v>434</v>
      </c>
      <c r="B62" s="101" t="s">
        <v>435</v>
      </c>
      <c r="C62" s="61">
        <v>39</v>
      </c>
      <c r="D62" s="101">
        <v>6</v>
      </c>
      <c r="E62" s="101">
        <v>14</v>
      </c>
      <c r="F62" s="101">
        <v>27</v>
      </c>
      <c r="G62" s="101">
        <v>28</v>
      </c>
      <c r="H62" s="101">
        <v>4</v>
      </c>
      <c r="I62" s="101">
        <v>2</v>
      </c>
      <c r="J62" s="62"/>
      <c r="K62" s="62"/>
      <c r="L62" s="56">
        <f t="shared" si="40"/>
        <v>81</v>
      </c>
      <c r="M62" s="60">
        <v>83</v>
      </c>
      <c r="N62" s="58">
        <f t="shared" si="41"/>
        <v>82</v>
      </c>
      <c r="O62">
        <f t="shared" si="42"/>
        <v>0</v>
      </c>
      <c r="P62">
        <f t="shared" si="43"/>
        <v>0.47298962445333392</v>
      </c>
      <c r="Q62">
        <f t="shared" si="44"/>
        <v>0.36852658168280583</v>
      </c>
      <c r="R62">
        <f t="shared" si="26"/>
        <v>1480.8689856584954</v>
      </c>
      <c r="S62">
        <f t="shared" si="27"/>
        <v>16879.342161207009</v>
      </c>
      <c r="T62">
        <f t="shared" si="28"/>
        <v>5</v>
      </c>
      <c r="U62">
        <f t="shared" si="29"/>
        <v>9</v>
      </c>
      <c r="V62">
        <f t="shared" si="30"/>
        <v>12</v>
      </c>
      <c r="W62">
        <f t="shared" si="31"/>
        <v>10</v>
      </c>
      <c r="X62">
        <f t="shared" si="32"/>
        <v>2</v>
      </c>
      <c r="Y62">
        <f t="shared" si="33"/>
        <v>1</v>
      </c>
      <c r="Z62" t="e">
        <f t="shared" si="34"/>
        <v>#NUM!</v>
      </c>
      <c r="AA62" t="e">
        <f t="shared" si="35"/>
        <v>#NUM!</v>
      </c>
      <c r="AB62">
        <f t="shared" si="36"/>
        <v>49</v>
      </c>
      <c r="AC62" s="20" t="s">
        <v>30</v>
      </c>
      <c r="AD62" s="20">
        <f>AF32</f>
        <v>12</v>
      </c>
      <c r="AE62" s="20">
        <f t="shared" si="45"/>
        <v>2.5974025974025976E-2</v>
      </c>
      <c r="AF62" s="20">
        <f>SUM($AE$60:AE62)</f>
        <v>4.7619047619047623E-2</v>
      </c>
    </row>
    <row r="63" spans="1:32" ht="15">
      <c r="A63" s="103" t="s">
        <v>436</v>
      </c>
      <c r="B63" s="101" t="s">
        <v>437</v>
      </c>
      <c r="C63" s="61">
        <v>40</v>
      </c>
      <c r="D63" s="101">
        <v>8</v>
      </c>
      <c r="E63" s="101">
        <v>23</v>
      </c>
      <c r="F63" s="101">
        <v>29</v>
      </c>
      <c r="G63" s="101">
        <v>21</v>
      </c>
      <c r="H63" s="101">
        <v>4</v>
      </c>
      <c r="I63" s="101">
        <v>2</v>
      </c>
      <c r="J63" s="62"/>
      <c r="K63" s="62"/>
      <c r="L63" s="56">
        <f t="shared" si="40"/>
        <v>87</v>
      </c>
      <c r="M63" s="60">
        <v>82</v>
      </c>
      <c r="N63" s="58">
        <f t="shared" si="41"/>
        <v>85</v>
      </c>
      <c r="O63">
        <f t="shared" si="42"/>
        <v>0</v>
      </c>
      <c r="P63">
        <f t="shared" si="43"/>
        <v>1.6821048203935633</v>
      </c>
      <c r="Q63">
        <f t="shared" si="44"/>
        <v>2.0004947094177115</v>
      </c>
      <c r="R63">
        <f t="shared" si="26"/>
        <v>5266.4513772928358</v>
      </c>
      <c r="S63">
        <f t="shared" si="27"/>
        <v>91627.13456857104</v>
      </c>
      <c r="T63">
        <f t="shared" si="28"/>
        <v>5</v>
      </c>
      <c r="U63">
        <f t="shared" si="29"/>
        <v>9</v>
      </c>
      <c r="V63">
        <f t="shared" si="30"/>
        <v>12</v>
      </c>
      <c r="W63">
        <f t="shared" si="31"/>
        <v>10</v>
      </c>
      <c r="X63">
        <f t="shared" si="32"/>
        <v>2</v>
      </c>
      <c r="Y63">
        <f t="shared" si="33"/>
        <v>1</v>
      </c>
      <c r="Z63" t="e">
        <f t="shared" si="34"/>
        <v>#NUM!</v>
      </c>
      <c r="AA63" t="e">
        <f t="shared" si="35"/>
        <v>#NUM!</v>
      </c>
      <c r="AB63">
        <f t="shared" si="36"/>
        <v>49</v>
      </c>
      <c r="AC63" s="20" t="s">
        <v>31</v>
      </c>
      <c r="AD63" s="20">
        <f>AG32</f>
        <v>40</v>
      </c>
      <c r="AE63" s="20">
        <f t="shared" si="45"/>
        <v>8.6580086580086577E-2</v>
      </c>
      <c r="AF63" s="20">
        <f>SUM($AE$60:AE63)</f>
        <v>0.13419913419913421</v>
      </c>
    </row>
    <row r="64" spans="1:32" ht="15">
      <c r="A64" s="103" t="s">
        <v>438</v>
      </c>
      <c r="B64" s="101" t="s">
        <v>439</v>
      </c>
      <c r="C64" s="61">
        <v>41</v>
      </c>
      <c r="D64" s="101">
        <v>8</v>
      </c>
      <c r="E64" s="101">
        <v>20</v>
      </c>
      <c r="F64" s="101">
        <v>19</v>
      </c>
      <c r="G64" s="101">
        <v>10</v>
      </c>
      <c r="H64" s="101">
        <v>3</v>
      </c>
      <c r="I64" s="101">
        <v>2</v>
      </c>
      <c r="J64" s="62"/>
      <c r="K64" s="62"/>
      <c r="L64" s="56">
        <f t="shared" si="40"/>
        <v>62</v>
      </c>
      <c r="M64" s="60">
        <v>75</v>
      </c>
      <c r="N64" s="58">
        <f t="shared" si="41"/>
        <v>67</v>
      </c>
      <c r="O64">
        <f t="shared" si="42"/>
        <v>0</v>
      </c>
      <c r="P64">
        <f t="shared" si="43"/>
        <v>-0.14030481372262255</v>
      </c>
      <c r="Q64">
        <f t="shared" si="44"/>
        <v>7.2906026427898937E-2</v>
      </c>
      <c r="R64">
        <f t="shared" si="26"/>
        <v>-439.27612031777977</v>
      </c>
      <c r="S64">
        <f t="shared" si="27"/>
        <v>3339.2591657057196</v>
      </c>
      <c r="T64">
        <f t="shared" si="28"/>
        <v>5</v>
      </c>
      <c r="U64">
        <f t="shared" si="29"/>
        <v>9</v>
      </c>
      <c r="V64">
        <f t="shared" si="30"/>
        <v>12</v>
      </c>
      <c r="W64">
        <f t="shared" si="31"/>
        <v>11</v>
      </c>
      <c r="X64">
        <f t="shared" si="32"/>
        <v>2</v>
      </c>
      <c r="Y64">
        <f t="shared" si="33"/>
        <v>1</v>
      </c>
      <c r="Z64" t="e">
        <f t="shared" si="34"/>
        <v>#NUM!</v>
      </c>
      <c r="AA64" t="e">
        <f t="shared" si="35"/>
        <v>#NUM!</v>
      </c>
      <c r="AB64">
        <f t="shared" si="36"/>
        <v>49</v>
      </c>
      <c r="AC64" s="20" t="s">
        <v>32</v>
      </c>
      <c r="AD64" s="20">
        <f>AH32</f>
        <v>112</v>
      </c>
      <c r="AE64" s="20">
        <f t="shared" si="45"/>
        <v>0.24242424242424243</v>
      </c>
      <c r="AF64" s="20">
        <f>SUM($AE$60:AE64)</f>
        <v>0.37662337662337664</v>
      </c>
    </row>
    <row r="65" spans="1:42" ht="15">
      <c r="A65" s="103" t="s">
        <v>440</v>
      </c>
      <c r="B65" s="101" t="s">
        <v>441</v>
      </c>
      <c r="C65" s="61">
        <v>42</v>
      </c>
      <c r="D65" s="101">
        <v>8</v>
      </c>
      <c r="E65" s="101">
        <v>11</v>
      </c>
      <c r="F65" s="101">
        <v>29</v>
      </c>
      <c r="G65" s="101">
        <v>26</v>
      </c>
      <c r="H65" s="101">
        <v>4</v>
      </c>
      <c r="I65" s="101">
        <v>2</v>
      </c>
      <c r="J65" s="62"/>
      <c r="K65" s="62"/>
      <c r="L65" s="56">
        <f t="shared" si="40"/>
        <v>80</v>
      </c>
      <c r="M65" s="60">
        <v>78</v>
      </c>
      <c r="N65" s="58">
        <f t="shared" si="41"/>
        <v>79</v>
      </c>
      <c r="O65">
        <f t="shared" si="42"/>
        <v>0</v>
      </c>
      <c r="P65">
        <f t="shared" si="43"/>
        <v>0.35910218363396146</v>
      </c>
      <c r="Q65">
        <f t="shared" si="44"/>
        <v>0.25524508887948733</v>
      </c>
      <c r="R65">
        <f t="shared" si="26"/>
        <v>1124.3022234164082</v>
      </c>
      <c r="S65">
        <f t="shared" si="27"/>
        <v>11690.796279853736</v>
      </c>
      <c r="T65">
        <f t="shared" si="28"/>
        <v>5</v>
      </c>
      <c r="U65">
        <f t="shared" si="29"/>
        <v>9</v>
      </c>
      <c r="V65">
        <f t="shared" si="30"/>
        <v>12</v>
      </c>
      <c r="W65">
        <f t="shared" si="31"/>
        <v>11</v>
      </c>
      <c r="X65">
        <f t="shared" si="32"/>
        <v>2</v>
      </c>
      <c r="Y65">
        <f t="shared" si="33"/>
        <v>1</v>
      </c>
      <c r="Z65" t="e">
        <f t="shared" si="34"/>
        <v>#NUM!</v>
      </c>
      <c r="AA65" t="e">
        <f t="shared" si="35"/>
        <v>#NUM!</v>
      </c>
      <c r="AB65">
        <f t="shared" si="36"/>
        <v>49</v>
      </c>
      <c r="AC65" s="20" t="s">
        <v>33</v>
      </c>
      <c r="AD65" s="20">
        <f>AI32</f>
        <v>214</v>
      </c>
      <c r="AE65" s="20">
        <f t="shared" si="45"/>
        <v>0.46320346320346323</v>
      </c>
      <c r="AF65" s="20">
        <f>SUM($AE$60:AE65)</f>
        <v>0.83982683982683981</v>
      </c>
    </row>
    <row r="66" spans="1:42" ht="15">
      <c r="A66" s="103" t="s">
        <v>442</v>
      </c>
      <c r="B66" s="101" t="s">
        <v>443</v>
      </c>
      <c r="C66" s="61">
        <v>43</v>
      </c>
      <c r="D66" s="101">
        <v>8</v>
      </c>
      <c r="E66" s="101">
        <v>14</v>
      </c>
      <c r="F66" s="101">
        <v>21</v>
      </c>
      <c r="G66" s="101">
        <v>19</v>
      </c>
      <c r="H66" s="101">
        <v>4</v>
      </c>
      <c r="I66" s="101">
        <v>2</v>
      </c>
      <c r="J66" s="62"/>
      <c r="K66" s="62"/>
      <c r="L66" s="56">
        <f t="shared" si="40"/>
        <v>68</v>
      </c>
      <c r="M66" s="60">
        <v>77</v>
      </c>
      <c r="N66" s="58">
        <f t="shared" si="41"/>
        <v>72</v>
      </c>
      <c r="O66">
        <f t="shared" si="42"/>
        <v>0</v>
      </c>
      <c r="P66">
        <f t="shared" si="43"/>
        <v>-1.3125147992781839E-3</v>
      </c>
      <c r="Q66">
        <f t="shared" si="44"/>
        <v>1.4370513223903352E-4</v>
      </c>
      <c r="R66">
        <f t="shared" si="26"/>
        <v>-4.1093130990246767</v>
      </c>
      <c r="S66">
        <f t="shared" si="27"/>
        <v>6.582016652117443</v>
      </c>
      <c r="T66">
        <f t="shared" si="28"/>
        <v>5</v>
      </c>
      <c r="U66">
        <f t="shared" si="29"/>
        <v>9</v>
      </c>
      <c r="V66">
        <f t="shared" si="30"/>
        <v>12</v>
      </c>
      <c r="W66">
        <f t="shared" si="31"/>
        <v>11</v>
      </c>
      <c r="X66">
        <f t="shared" si="32"/>
        <v>2</v>
      </c>
      <c r="Y66">
        <f t="shared" si="33"/>
        <v>1</v>
      </c>
      <c r="Z66" t="e">
        <f t="shared" si="34"/>
        <v>#NUM!</v>
      </c>
      <c r="AA66" t="e">
        <f t="shared" si="35"/>
        <v>#NUM!</v>
      </c>
      <c r="AB66">
        <f t="shared" si="36"/>
        <v>50</v>
      </c>
      <c r="AC66" s="20" t="s">
        <v>44</v>
      </c>
      <c r="AD66" s="20">
        <f>AJ32</f>
        <v>74</v>
      </c>
      <c r="AE66" s="20">
        <f t="shared" si="45"/>
        <v>0.16017316017316016</v>
      </c>
      <c r="AF66" s="20">
        <f>SUM($AE$60:AE66)</f>
        <v>1</v>
      </c>
    </row>
    <row r="67" spans="1:42" ht="15">
      <c r="A67" s="103" t="s">
        <v>444</v>
      </c>
      <c r="B67" s="101" t="s">
        <v>445</v>
      </c>
      <c r="C67" s="61">
        <v>44</v>
      </c>
      <c r="D67" s="101">
        <v>7</v>
      </c>
      <c r="E67" s="101">
        <v>12</v>
      </c>
      <c r="F67" s="101">
        <v>19</v>
      </c>
      <c r="G67" s="101">
        <v>15</v>
      </c>
      <c r="H67" s="101">
        <v>1</v>
      </c>
      <c r="I67" s="101">
        <v>2</v>
      </c>
      <c r="J67" s="62"/>
      <c r="K67" s="62"/>
      <c r="L67" s="56">
        <f t="shared" si="40"/>
        <v>56</v>
      </c>
      <c r="M67" s="60">
        <v>90</v>
      </c>
      <c r="N67" s="58">
        <f t="shared" si="41"/>
        <v>70</v>
      </c>
      <c r="O67">
        <f t="shared" si="42"/>
        <v>0</v>
      </c>
      <c r="P67">
        <f t="shared" si="43"/>
        <v>-0.80374369463865925</v>
      </c>
      <c r="Q67">
        <f t="shared" si="44"/>
        <v>0.74729160801236583</v>
      </c>
      <c r="R67">
        <f t="shared" si="26"/>
        <v>-2516.4169535105607</v>
      </c>
      <c r="S67">
        <f t="shared" si="27"/>
        <v>34227.627999697754</v>
      </c>
      <c r="T67">
        <f t="shared" si="28"/>
        <v>5</v>
      </c>
      <c r="U67">
        <f t="shared" si="29"/>
        <v>9</v>
      </c>
      <c r="V67">
        <f t="shared" si="30"/>
        <v>12</v>
      </c>
      <c r="W67">
        <f t="shared" si="31"/>
        <v>11</v>
      </c>
      <c r="X67">
        <f t="shared" si="32"/>
        <v>2</v>
      </c>
      <c r="Y67">
        <f t="shared" si="33"/>
        <v>1</v>
      </c>
      <c r="Z67" t="e">
        <f t="shared" si="34"/>
        <v>#NUM!</v>
      </c>
      <c r="AA67" t="e">
        <f t="shared" si="35"/>
        <v>#NUM!</v>
      </c>
      <c r="AB67">
        <f t="shared" si="36"/>
        <v>50</v>
      </c>
      <c r="AC67" s="20" t="s">
        <v>43</v>
      </c>
      <c r="AD67" s="20">
        <f>AK32</f>
        <v>0</v>
      </c>
      <c r="AE67" s="20">
        <f t="shared" si="45"/>
        <v>0</v>
      </c>
      <c r="AF67" s="20">
        <f>SUM($AE$60:AE67)</f>
        <v>1</v>
      </c>
    </row>
    <row r="68" spans="1:42" ht="15">
      <c r="A68" s="103" t="s">
        <v>446</v>
      </c>
      <c r="B68" s="101" t="s">
        <v>447</v>
      </c>
      <c r="C68" s="61">
        <v>45</v>
      </c>
      <c r="D68" s="101">
        <v>6</v>
      </c>
      <c r="E68" s="101">
        <v>10</v>
      </c>
      <c r="F68" s="101">
        <v>29</v>
      </c>
      <c r="G68" s="101">
        <v>12</v>
      </c>
      <c r="H68" s="101">
        <v>4</v>
      </c>
      <c r="I68" s="101">
        <v>2</v>
      </c>
      <c r="J68" s="62"/>
      <c r="K68" s="62"/>
      <c r="L68" s="56">
        <f t="shared" si="40"/>
        <v>63</v>
      </c>
      <c r="M68" s="60">
        <v>86</v>
      </c>
      <c r="N68" s="58">
        <f t="shared" si="41"/>
        <v>72</v>
      </c>
      <c r="O68">
        <f t="shared" si="42"/>
        <v>0</v>
      </c>
      <c r="P68">
        <f t="shared" si="43"/>
        <v>-9.1898530706153253E-2</v>
      </c>
      <c r="Q68">
        <f t="shared" si="44"/>
        <v>4.1471023814657039E-2</v>
      </c>
      <c r="R68">
        <f t="shared" si="26"/>
        <v>-287.7223450886799</v>
      </c>
      <c r="S68">
        <f t="shared" si="27"/>
        <v>1899.4656980962634</v>
      </c>
      <c r="T68">
        <f t="shared" si="28"/>
        <v>5</v>
      </c>
      <c r="U68">
        <f t="shared" si="29"/>
        <v>9</v>
      </c>
      <c r="V68">
        <f t="shared" si="30"/>
        <v>12</v>
      </c>
      <c r="W68">
        <f t="shared" si="31"/>
        <v>11</v>
      </c>
      <c r="X68">
        <f t="shared" si="32"/>
        <v>2</v>
      </c>
      <c r="Y68">
        <f t="shared" si="33"/>
        <v>1</v>
      </c>
      <c r="Z68" t="e">
        <f t="shared" si="34"/>
        <v>#NUM!</v>
      </c>
      <c r="AA68" t="e">
        <f t="shared" si="35"/>
        <v>#NUM!</v>
      </c>
      <c r="AB68">
        <f t="shared" si="36"/>
        <v>50</v>
      </c>
    </row>
    <row r="69" spans="1:42" ht="15">
      <c r="A69" s="103" t="s">
        <v>448</v>
      </c>
      <c r="B69" s="101" t="s">
        <v>449</v>
      </c>
      <c r="C69" s="61">
        <v>46</v>
      </c>
      <c r="D69" s="101">
        <v>8</v>
      </c>
      <c r="E69" s="101">
        <v>12</v>
      </c>
      <c r="F69" s="101">
        <v>19</v>
      </c>
      <c r="G69" s="101">
        <v>10</v>
      </c>
      <c r="H69" s="101">
        <v>3</v>
      </c>
      <c r="I69" s="101">
        <v>2</v>
      </c>
      <c r="J69" s="62"/>
      <c r="K69" s="62"/>
      <c r="L69" s="56">
        <f t="shared" si="40"/>
        <v>54</v>
      </c>
      <c r="M69" s="60">
        <v>81</v>
      </c>
      <c r="N69" s="58">
        <f t="shared" si="41"/>
        <v>65</v>
      </c>
      <c r="O69">
        <f t="shared" si="42"/>
        <v>0</v>
      </c>
      <c r="P69">
        <f t="shared" si="43"/>
        <v>-1.2129792838186302</v>
      </c>
      <c r="Q69">
        <f t="shared" si="44"/>
        <v>1.2936134179576033</v>
      </c>
      <c r="R69">
        <f t="shared" si="26"/>
        <v>-3797.6803481246043</v>
      </c>
      <c r="S69">
        <f t="shared" si="27"/>
        <v>59250.389500610712</v>
      </c>
      <c r="T69">
        <f t="shared" si="28"/>
        <v>5</v>
      </c>
      <c r="U69">
        <f t="shared" si="29"/>
        <v>10</v>
      </c>
      <c r="V69">
        <f t="shared" si="30"/>
        <v>12</v>
      </c>
      <c r="W69">
        <f t="shared" si="31"/>
        <v>11</v>
      </c>
      <c r="X69">
        <f t="shared" si="32"/>
        <v>3</v>
      </c>
      <c r="Y69">
        <f t="shared" si="33"/>
        <v>1</v>
      </c>
      <c r="Z69" t="e">
        <f t="shared" si="34"/>
        <v>#NUM!</v>
      </c>
      <c r="AA69" t="e">
        <f t="shared" si="35"/>
        <v>#NUM!</v>
      </c>
      <c r="AB69">
        <f t="shared" si="36"/>
        <v>50</v>
      </c>
    </row>
    <row r="70" spans="1:42" ht="15">
      <c r="A70" s="103" t="s">
        <v>450</v>
      </c>
      <c r="B70" s="101" t="s">
        <v>451</v>
      </c>
      <c r="C70" s="61">
        <v>47</v>
      </c>
      <c r="D70" s="101">
        <v>8</v>
      </c>
      <c r="E70" s="101">
        <v>9</v>
      </c>
      <c r="F70" s="101">
        <v>26</v>
      </c>
      <c r="G70" s="101">
        <v>19</v>
      </c>
      <c r="H70" s="101">
        <v>4</v>
      </c>
      <c r="I70" s="101">
        <v>2</v>
      </c>
      <c r="J70" s="62"/>
      <c r="K70" s="62"/>
      <c r="L70" s="56">
        <f t="shared" si="40"/>
        <v>68</v>
      </c>
      <c r="M70" s="60">
        <v>86</v>
      </c>
      <c r="N70" s="58">
        <f t="shared" si="41"/>
        <v>75</v>
      </c>
      <c r="O70">
        <f t="shared" si="42"/>
        <v>0</v>
      </c>
      <c r="P70">
        <f t="shared" si="43"/>
        <v>-1.3125147992781839E-3</v>
      </c>
      <c r="Q70">
        <f t="shared" si="44"/>
        <v>1.4370513223903352E-4</v>
      </c>
      <c r="R70">
        <f t="shared" si="26"/>
        <v>-4.1093130990246767</v>
      </c>
      <c r="S70">
        <f t="shared" si="27"/>
        <v>6.582016652117443</v>
      </c>
      <c r="T70">
        <f t="shared" si="28"/>
        <v>5</v>
      </c>
      <c r="U70">
        <f t="shared" si="29"/>
        <v>10</v>
      </c>
      <c r="V70">
        <f t="shared" si="30"/>
        <v>12</v>
      </c>
      <c r="W70">
        <f t="shared" si="31"/>
        <v>11</v>
      </c>
      <c r="X70">
        <f t="shared" si="32"/>
        <v>3</v>
      </c>
      <c r="Y70">
        <f t="shared" si="33"/>
        <v>1</v>
      </c>
      <c r="Z70" t="e">
        <f t="shared" si="34"/>
        <v>#NUM!</v>
      </c>
      <c r="AA70" t="e">
        <f t="shared" si="35"/>
        <v>#NUM!</v>
      </c>
      <c r="AB70">
        <f t="shared" si="36"/>
        <v>50</v>
      </c>
    </row>
    <row r="71" spans="1:42" ht="16.5">
      <c r="A71" s="103" t="s">
        <v>452</v>
      </c>
      <c r="B71" s="101" t="s">
        <v>453</v>
      </c>
      <c r="C71" s="61">
        <v>48</v>
      </c>
      <c r="D71" s="101">
        <v>8</v>
      </c>
      <c r="E71" s="101">
        <v>23</v>
      </c>
      <c r="F71" s="101">
        <v>33</v>
      </c>
      <c r="G71" s="101">
        <v>28</v>
      </c>
      <c r="H71" s="101">
        <v>4</v>
      </c>
      <c r="I71" s="101">
        <v>2</v>
      </c>
      <c r="J71" s="62"/>
      <c r="K71" s="62"/>
      <c r="L71" s="56">
        <f t="shared" si="40"/>
        <v>98</v>
      </c>
      <c r="M71" s="60">
        <v>90</v>
      </c>
      <c r="N71" s="58">
        <f t="shared" si="41"/>
        <v>95</v>
      </c>
      <c r="O71">
        <f t="shared" si="42"/>
        <v>0</v>
      </c>
      <c r="P71">
        <f t="shared" si="43"/>
        <v>7.3149364073675534</v>
      </c>
      <c r="Q71">
        <f t="shared" si="44"/>
        <v>14.199751360605513</v>
      </c>
      <c r="R71">
        <f t="shared" si="26"/>
        <v>22902.114333384365</v>
      </c>
      <c r="S71">
        <f t="shared" si="27"/>
        <v>650380.38972727908</v>
      </c>
      <c r="T71">
        <f t="shared" si="28"/>
        <v>5</v>
      </c>
      <c r="U71">
        <f t="shared" si="29"/>
        <v>10</v>
      </c>
      <c r="V71">
        <f t="shared" si="30"/>
        <v>13</v>
      </c>
      <c r="W71">
        <f t="shared" si="31"/>
        <v>11</v>
      </c>
      <c r="X71">
        <f t="shared" si="32"/>
        <v>3</v>
      </c>
      <c r="Y71">
        <f t="shared" si="33"/>
        <v>1</v>
      </c>
      <c r="Z71" t="e">
        <f t="shared" si="34"/>
        <v>#NUM!</v>
      </c>
      <c r="AA71" t="e">
        <f t="shared" si="35"/>
        <v>#NUM!</v>
      </c>
      <c r="AB71">
        <f t="shared" si="36"/>
        <v>50</v>
      </c>
      <c r="AC71" s="109" t="s">
        <v>160</v>
      </c>
      <c r="AD71" s="110"/>
      <c r="AE71" s="110"/>
      <c r="AF71" s="110"/>
    </row>
    <row r="72" spans="1:42" ht="15">
      <c r="A72" s="103" t="s">
        <v>454</v>
      </c>
      <c r="B72" s="101" t="s">
        <v>455</v>
      </c>
      <c r="C72" s="61">
        <v>49</v>
      </c>
      <c r="D72" s="101">
        <v>7</v>
      </c>
      <c r="E72" s="101">
        <v>22</v>
      </c>
      <c r="F72" s="101">
        <v>21</v>
      </c>
      <c r="G72" s="101">
        <v>27</v>
      </c>
      <c r="H72" s="101">
        <v>4</v>
      </c>
      <c r="I72" s="101">
        <v>2</v>
      </c>
      <c r="J72" s="62"/>
      <c r="K72" s="62"/>
      <c r="L72" s="56">
        <f t="shared" si="40"/>
        <v>83</v>
      </c>
      <c r="M72" s="60">
        <v>74</v>
      </c>
      <c r="N72" s="58">
        <f t="shared" si="41"/>
        <v>79</v>
      </c>
      <c r="O72">
        <f t="shared" si="42"/>
        <v>0</v>
      </c>
      <c r="P72">
        <f t="shared" si="43"/>
        <v>0.76821184081114657</v>
      </c>
      <c r="Q72">
        <f t="shared" ref="Q72" si="46">(L72-$L$13)^4/($L$14)^4</f>
        <v>0.70357110618867935</v>
      </c>
      <c r="R72">
        <f t="shared" ref="R72" si="47">POWER(L72-L$13,3)</f>
        <v>2405.1713413115008</v>
      </c>
      <c r="S72">
        <f t="shared" ref="S72" si="48">POWER(L72-L$13,4)</f>
        <v>32225.131174714697</v>
      </c>
      <c r="T72">
        <f t="shared" si="28"/>
        <v>5</v>
      </c>
      <c r="U72">
        <f t="shared" si="29"/>
        <v>10</v>
      </c>
      <c r="V72">
        <f t="shared" si="30"/>
        <v>13</v>
      </c>
      <c r="W72">
        <f t="shared" si="31"/>
        <v>11</v>
      </c>
      <c r="X72">
        <f t="shared" si="32"/>
        <v>3</v>
      </c>
      <c r="Y72">
        <f t="shared" si="33"/>
        <v>1</v>
      </c>
      <c r="Z72" t="e">
        <f t="shared" si="34"/>
        <v>#NUM!</v>
      </c>
      <c r="AA72" t="e">
        <f t="shared" si="35"/>
        <v>#NUM!</v>
      </c>
      <c r="AB72">
        <f t="shared" si="36"/>
        <v>51</v>
      </c>
      <c r="AC72" s="111" t="s">
        <v>48</v>
      </c>
      <c r="AD72" s="111"/>
      <c r="AE72" s="20" t="s">
        <v>36</v>
      </c>
      <c r="AF72" s="20">
        <f>M1</f>
        <v>462</v>
      </c>
    </row>
    <row r="73" spans="1:42" ht="15">
      <c r="A73" s="103" t="s">
        <v>456</v>
      </c>
      <c r="B73" s="101" t="s">
        <v>457</v>
      </c>
      <c r="C73" s="61">
        <v>50</v>
      </c>
      <c r="D73" s="101">
        <v>7</v>
      </c>
      <c r="E73" s="101">
        <v>21</v>
      </c>
      <c r="F73" s="101">
        <v>27</v>
      </c>
      <c r="G73" s="101">
        <v>22</v>
      </c>
      <c r="H73" s="101">
        <v>4</v>
      </c>
      <c r="I73" s="101">
        <v>2</v>
      </c>
      <c r="J73" s="62"/>
      <c r="K73" s="62"/>
      <c r="L73" s="56">
        <f t="shared" si="40"/>
        <v>83</v>
      </c>
      <c r="M73" s="60">
        <v>90</v>
      </c>
      <c r="N73" s="58">
        <f t="shared" si="41"/>
        <v>86</v>
      </c>
      <c r="O73">
        <f t="shared" si="42"/>
        <v>0</v>
      </c>
      <c r="P73">
        <f t="shared" si="43"/>
        <v>0.76821184081114657</v>
      </c>
      <c r="Q73">
        <f t="shared" ref="Q73:Q136" si="49">(L73-$L$13)^4/($L$14)^4</f>
        <v>0.70357110618867935</v>
      </c>
      <c r="R73">
        <f t="shared" ref="R73:R136" si="50">POWER(L73-L$13,3)</f>
        <v>2405.1713413115008</v>
      </c>
      <c r="S73">
        <f t="shared" ref="S73:S136" si="51">POWER(L73-L$13,4)</f>
        <v>32225.131174714697</v>
      </c>
      <c r="T73">
        <f t="shared" si="28"/>
        <v>5</v>
      </c>
      <c r="U73">
        <f t="shared" si="29"/>
        <v>10</v>
      </c>
      <c r="V73">
        <f t="shared" si="30"/>
        <v>13</v>
      </c>
      <c r="W73">
        <f t="shared" si="31"/>
        <v>11</v>
      </c>
      <c r="X73">
        <f t="shared" si="32"/>
        <v>3</v>
      </c>
      <c r="Y73">
        <f t="shared" si="33"/>
        <v>1</v>
      </c>
      <c r="Z73" t="e">
        <f t="shared" si="34"/>
        <v>#NUM!</v>
      </c>
      <c r="AA73" t="e">
        <f t="shared" si="35"/>
        <v>#NUM!</v>
      </c>
      <c r="AB73">
        <f t="shared" si="36"/>
        <v>51</v>
      </c>
      <c r="AC73" s="20" t="s">
        <v>39</v>
      </c>
      <c r="AD73" s="20" t="s">
        <v>54</v>
      </c>
      <c r="AE73" s="20" t="s">
        <v>50</v>
      </c>
      <c r="AF73" s="20" t="s">
        <v>51</v>
      </c>
      <c r="AP73" t="s">
        <v>231</v>
      </c>
    </row>
    <row r="74" spans="1:42" ht="15">
      <c r="A74" s="103" t="s">
        <v>458</v>
      </c>
      <c r="B74" s="101" t="s">
        <v>459</v>
      </c>
      <c r="C74" s="61">
        <v>51</v>
      </c>
      <c r="D74" s="101">
        <v>6</v>
      </c>
      <c r="E74" s="101">
        <v>12</v>
      </c>
      <c r="F74" s="101">
        <v>19</v>
      </c>
      <c r="G74" s="101">
        <v>26</v>
      </c>
      <c r="H74" s="101">
        <v>2</v>
      </c>
      <c r="I74" s="101">
        <v>2</v>
      </c>
      <c r="J74" s="59"/>
      <c r="K74" s="59"/>
      <c r="L74" s="56">
        <f t="shared" si="40"/>
        <v>67</v>
      </c>
      <c r="M74" s="60">
        <v>81</v>
      </c>
      <c r="N74" s="58">
        <f t="shared" si="41"/>
        <v>73</v>
      </c>
      <c r="O74">
        <f t="shared" si="42"/>
        <v>0</v>
      </c>
      <c r="P74">
        <f t="shared" si="43"/>
        <v>-5.6249990418427709E-3</v>
      </c>
      <c r="Q74">
        <f t="shared" si="49"/>
        <v>1.0003760146836346E-3</v>
      </c>
      <c r="R74">
        <f t="shared" si="50"/>
        <v>-17.611140276176513</v>
      </c>
      <c r="S74">
        <f t="shared" si="51"/>
        <v>45.819460199056628</v>
      </c>
      <c r="T74">
        <f t="shared" si="28"/>
        <v>5</v>
      </c>
      <c r="U74">
        <f t="shared" si="29"/>
        <v>10</v>
      </c>
      <c r="V74">
        <f t="shared" si="30"/>
        <v>13</v>
      </c>
      <c r="W74">
        <f t="shared" si="31"/>
        <v>11</v>
      </c>
      <c r="X74">
        <f t="shared" si="32"/>
        <v>3</v>
      </c>
      <c r="Y74">
        <f t="shared" si="33"/>
        <v>1</v>
      </c>
      <c r="Z74" t="e">
        <f t="shared" si="34"/>
        <v>#NUM!</v>
      </c>
      <c r="AA74" t="e">
        <f t="shared" si="35"/>
        <v>#NUM!</v>
      </c>
      <c r="AB74">
        <f t="shared" si="36"/>
        <v>51</v>
      </c>
      <c r="AC74" s="20" t="s">
        <v>40</v>
      </c>
      <c r="AD74" s="20">
        <f>AD33</f>
        <v>4</v>
      </c>
      <c r="AE74" s="20">
        <f>AD74/$AF$72</f>
        <v>8.658008658008658E-3</v>
      </c>
      <c r="AF74" s="20">
        <f>SUM($AE$74:AE74)</f>
        <v>8.658008658008658E-3</v>
      </c>
      <c r="AP74" t="s">
        <v>238</v>
      </c>
    </row>
    <row r="75" spans="1:42" ht="15">
      <c r="A75" s="103" t="s">
        <v>460</v>
      </c>
      <c r="B75" s="101" t="s">
        <v>461</v>
      </c>
      <c r="C75" s="61">
        <v>52</v>
      </c>
      <c r="D75" s="101">
        <v>5</v>
      </c>
      <c r="E75" s="101">
        <v>12</v>
      </c>
      <c r="F75" s="101">
        <v>31</v>
      </c>
      <c r="G75" s="101">
        <v>20</v>
      </c>
      <c r="H75" s="101">
        <v>4</v>
      </c>
      <c r="I75" s="101">
        <v>1</v>
      </c>
      <c r="J75" s="59"/>
      <c r="K75" s="59"/>
      <c r="L75" s="56">
        <f t="shared" si="40"/>
        <v>73</v>
      </c>
      <c r="M75" s="60">
        <v>84</v>
      </c>
      <c r="N75" s="58">
        <f t="shared" si="41"/>
        <v>77</v>
      </c>
      <c r="O75">
        <f t="shared" si="42"/>
        <v>0</v>
      </c>
      <c r="P75">
        <f t="shared" si="43"/>
        <v>1.2534528641252903E-2</v>
      </c>
      <c r="Q75">
        <f t="shared" si="49"/>
        <v>2.9116824539953574E-3</v>
      </c>
      <c r="R75">
        <f t="shared" si="50"/>
        <v>39.243978630890467</v>
      </c>
      <c r="S75">
        <f t="shared" si="51"/>
        <v>133.36157240367544</v>
      </c>
      <c r="T75">
        <f t="shared" si="28"/>
        <v>5</v>
      </c>
      <c r="U75">
        <f t="shared" si="29"/>
        <v>10</v>
      </c>
      <c r="V75">
        <f t="shared" si="30"/>
        <v>13</v>
      </c>
      <c r="W75">
        <f t="shared" si="31"/>
        <v>11</v>
      </c>
      <c r="X75">
        <f t="shared" si="32"/>
        <v>3</v>
      </c>
      <c r="Y75">
        <f t="shared" si="33"/>
        <v>1</v>
      </c>
      <c r="Z75" t="e">
        <f t="shared" si="34"/>
        <v>#NUM!</v>
      </c>
      <c r="AA75" t="e">
        <f t="shared" si="35"/>
        <v>#NUM!</v>
      </c>
      <c r="AB75">
        <f t="shared" si="36"/>
        <v>51</v>
      </c>
      <c r="AC75" s="20" t="s">
        <v>29</v>
      </c>
      <c r="AD75" s="20">
        <f>AE33</f>
        <v>11</v>
      </c>
      <c r="AE75" s="20">
        <f t="shared" ref="AE75:AE81" si="52">AD75/$AF$40</f>
        <v>2.3809523809523808E-2</v>
      </c>
      <c r="AF75" s="20">
        <f>SUM($AE$74:AE75)</f>
        <v>3.2467532467532464E-2</v>
      </c>
      <c r="AP75" t="s">
        <v>233</v>
      </c>
    </row>
    <row r="76" spans="1:42" ht="15">
      <c r="A76" s="103" t="s">
        <v>462</v>
      </c>
      <c r="B76" s="101" t="s">
        <v>463</v>
      </c>
      <c r="C76" s="61">
        <v>53</v>
      </c>
      <c r="D76" s="101">
        <v>8</v>
      </c>
      <c r="E76" s="101">
        <v>19</v>
      </c>
      <c r="F76" s="101">
        <v>10</v>
      </c>
      <c r="G76" s="101">
        <v>20</v>
      </c>
      <c r="H76" s="101">
        <v>3</v>
      </c>
      <c r="I76" s="101">
        <v>2</v>
      </c>
      <c r="J76" s="59"/>
      <c r="K76" s="59"/>
      <c r="L76" s="56">
        <f t="shared" si="40"/>
        <v>62</v>
      </c>
      <c r="M76" s="60">
        <v>85</v>
      </c>
      <c r="N76" s="58">
        <f t="shared" si="41"/>
        <v>71</v>
      </c>
      <c r="O76">
        <f t="shared" si="42"/>
        <v>0</v>
      </c>
      <c r="P76">
        <f t="shared" si="43"/>
        <v>-0.14030481372262255</v>
      </c>
      <c r="Q76">
        <f t="shared" si="49"/>
        <v>7.2906026427898937E-2</v>
      </c>
      <c r="R76">
        <f t="shared" si="50"/>
        <v>-439.27612031777977</v>
      </c>
      <c r="S76">
        <f t="shared" si="51"/>
        <v>3339.2591657057196</v>
      </c>
      <c r="T76">
        <f t="shared" si="28"/>
        <v>5</v>
      </c>
      <c r="U76">
        <f t="shared" si="29"/>
        <v>10</v>
      </c>
      <c r="V76">
        <f t="shared" si="30"/>
        <v>13</v>
      </c>
      <c r="W76">
        <f t="shared" si="31"/>
        <v>11</v>
      </c>
      <c r="X76">
        <f t="shared" si="32"/>
        <v>3</v>
      </c>
      <c r="Y76">
        <f t="shared" si="33"/>
        <v>1</v>
      </c>
      <c r="Z76" t="e">
        <f t="shared" si="34"/>
        <v>#NUM!</v>
      </c>
      <c r="AA76" t="e">
        <f t="shared" si="35"/>
        <v>#NUM!</v>
      </c>
      <c r="AB76">
        <f t="shared" si="36"/>
        <v>51</v>
      </c>
      <c r="AC76" s="20" t="s">
        <v>30</v>
      </c>
      <c r="AD76" s="20">
        <f>AF33</f>
        <v>28</v>
      </c>
      <c r="AE76" s="20">
        <f t="shared" si="52"/>
        <v>6.0606060606060608E-2</v>
      </c>
      <c r="AF76" s="20">
        <f>SUM($AE$74:AE76)</f>
        <v>9.3073593073593072E-2</v>
      </c>
      <c r="AP76" t="s">
        <v>232</v>
      </c>
    </row>
    <row r="77" spans="1:42" ht="15">
      <c r="A77" s="103" t="s">
        <v>464</v>
      </c>
      <c r="B77" s="101" t="s">
        <v>465</v>
      </c>
      <c r="C77" s="61">
        <v>54</v>
      </c>
      <c r="D77" s="101">
        <v>6</v>
      </c>
      <c r="E77" s="101">
        <v>6</v>
      </c>
      <c r="F77" s="101">
        <v>12</v>
      </c>
      <c r="G77" s="101">
        <v>13</v>
      </c>
      <c r="H77" s="101">
        <v>4</v>
      </c>
      <c r="I77" s="101">
        <v>2</v>
      </c>
      <c r="J77" s="59"/>
      <c r="K77" s="59"/>
      <c r="L77" s="56">
        <f t="shared" si="40"/>
        <v>43</v>
      </c>
      <c r="M77" s="60">
        <v>82</v>
      </c>
      <c r="N77" s="58">
        <f t="shared" si="41"/>
        <v>59</v>
      </c>
      <c r="O77">
        <f t="shared" si="42"/>
        <v>0</v>
      </c>
      <c r="P77">
        <f t="shared" si="43"/>
        <v>-6.012633032436411</v>
      </c>
      <c r="Q77">
        <f t="shared" si="49"/>
        <v>10.93334195059008</v>
      </c>
      <c r="R77">
        <f t="shared" si="50"/>
        <v>-18824.771875644703</v>
      </c>
      <c r="S77">
        <f t="shared" si="51"/>
        <v>500771.52889972593</v>
      </c>
      <c r="T77">
        <f t="shared" si="28"/>
        <v>5</v>
      </c>
      <c r="U77">
        <f t="shared" si="29"/>
        <v>10</v>
      </c>
      <c r="V77">
        <f t="shared" si="30"/>
        <v>13</v>
      </c>
      <c r="W77">
        <f t="shared" si="31"/>
        <v>11</v>
      </c>
      <c r="X77">
        <f t="shared" si="32"/>
        <v>3</v>
      </c>
      <c r="Y77">
        <f t="shared" si="33"/>
        <v>1</v>
      </c>
      <c r="Z77" t="e">
        <f t="shared" si="34"/>
        <v>#NUM!</v>
      </c>
      <c r="AA77" t="e">
        <f t="shared" si="35"/>
        <v>#NUM!</v>
      </c>
      <c r="AB77">
        <f t="shared" si="36"/>
        <v>51</v>
      </c>
      <c r="AC77" s="20" t="s">
        <v>31</v>
      </c>
      <c r="AD77" s="20">
        <f>AG33</f>
        <v>110</v>
      </c>
      <c r="AE77" s="20">
        <f t="shared" si="52"/>
        <v>0.23809523809523808</v>
      </c>
      <c r="AF77" s="20">
        <f>SUM($AE$74:AE77)</f>
        <v>0.33116883116883117</v>
      </c>
      <c r="AP77" t="s">
        <v>234</v>
      </c>
    </row>
    <row r="78" spans="1:42" ht="42">
      <c r="A78" s="103" t="s">
        <v>466</v>
      </c>
      <c r="B78" s="101" t="s">
        <v>467</v>
      </c>
      <c r="C78" s="61">
        <v>55</v>
      </c>
      <c r="D78" s="101">
        <v>8</v>
      </c>
      <c r="E78" s="101">
        <v>9</v>
      </c>
      <c r="F78" s="101">
        <v>19</v>
      </c>
      <c r="G78" s="101">
        <v>17</v>
      </c>
      <c r="H78" s="101">
        <v>4</v>
      </c>
      <c r="I78" s="101">
        <v>2</v>
      </c>
      <c r="J78" s="59"/>
      <c r="K78" s="59"/>
      <c r="L78" s="56">
        <f t="shared" si="40"/>
        <v>59</v>
      </c>
      <c r="M78" s="60">
        <v>80</v>
      </c>
      <c r="N78" s="58">
        <f t="shared" si="41"/>
        <v>67</v>
      </c>
      <c r="O78">
        <f t="shared" si="42"/>
        <v>0</v>
      </c>
      <c r="P78">
        <f t="shared" si="43"/>
        <v>-0.38059702757898201</v>
      </c>
      <c r="Q78">
        <f t="shared" si="49"/>
        <v>0.27581667766591256</v>
      </c>
      <c r="R78">
        <f t="shared" si="50"/>
        <v>-1191.5997836674169</v>
      </c>
      <c r="S78">
        <f t="shared" si="51"/>
        <v>12633.021083123393</v>
      </c>
      <c r="T78">
        <f t="shared" si="28"/>
        <v>5</v>
      </c>
      <c r="U78">
        <f t="shared" si="29"/>
        <v>10</v>
      </c>
      <c r="V78">
        <f t="shared" si="30"/>
        <v>13</v>
      </c>
      <c r="W78">
        <f t="shared" si="31"/>
        <v>12</v>
      </c>
      <c r="X78">
        <f t="shared" si="32"/>
        <v>3</v>
      </c>
      <c r="Y78">
        <f t="shared" si="33"/>
        <v>1</v>
      </c>
      <c r="Z78" t="e">
        <f t="shared" si="34"/>
        <v>#NUM!</v>
      </c>
      <c r="AA78" t="e">
        <f t="shared" si="35"/>
        <v>#NUM!</v>
      </c>
      <c r="AB78">
        <f t="shared" si="36"/>
        <v>52</v>
      </c>
      <c r="AC78" s="20" t="s">
        <v>32</v>
      </c>
      <c r="AD78" s="20">
        <f>AH33</f>
        <v>159</v>
      </c>
      <c r="AE78" s="20">
        <f t="shared" si="52"/>
        <v>0.34415584415584416</v>
      </c>
      <c r="AF78" s="20">
        <f>SUM($AE$74:AE78)</f>
        <v>0.67532467532467533</v>
      </c>
    </row>
    <row r="79" spans="1:42" ht="15">
      <c r="A79" s="103" t="s">
        <v>468</v>
      </c>
      <c r="B79" s="101" t="s">
        <v>469</v>
      </c>
      <c r="C79" s="61">
        <v>56</v>
      </c>
      <c r="D79" s="101">
        <v>8</v>
      </c>
      <c r="E79" s="101">
        <v>22</v>
      </c>
      <c r="F79" s="101">
        <v>27</v>
      </c>
      <c r="G79" s="101">
        <v>20</v>
      </c>
      <c r="H79" s="101">
        <v>4</v>
      </c>
      <c r="I79" s="101">
        <v>2</v>
      </c>
      <c r="J79" s="59"/>
      <c r="K79" s="59"/>
      <c r="L79" s="56">
        <f t="shared" si="40"/>
        <v>83</v>
      </c>
      <c r="M79" s="60">
        <v>50</v>
      </c>
      <c r="N79" s="58">
        <f t="shared" si="41"/>
        <v>70</v>
      </c>
      <c r="O79">
        <f t="shared" si="42"/>
        <v>0</v>
      </c>
      <c r="P79">
        <f t="shared" si="43"/>
        <v>0.76821184081114657</v>
      </c>
      <c r="Q79">
        <f t="shared" si="49"/>
        <v>0.70357110618867935</v>
      </c>
      <c r="R79">
        <f t="shared" si="50"/>
        <v>2405.1713413115008</v>
      </c>
      <c r="S79">
        <f t="shared" si="51"/>
        <v>32225.131174714697</v>
      </c>
      <c r="T79">
        <f t="shared" si="28"/>
        <v>5</v>
      </c>
      <c r="U79">
        <f t="shared" si="29"/>
        <v>10</v>
      </c>
      <c r="V79">
        <f t="shared" si="30"/>
        <v>13</v>
      </c>
      <c r="W79">
        <f t="shared" si="31"/>
        <v>12</v>
      </c>
      <c r="X79">
        <f t="shared" si="32"/>
        <v>3</v>
      </c>
      <c r="Y79">
        <f t="shared" si="33"/>
        <v>1</v>
      </c>
      <c r="Z79" t="e">
        <f t="shared" si="34"/>
        <v>#NUM!</v>
      </c>
      <c r="AA79" t="e">
        <f t="shared" si="35"/>
        <v>#NUM!</v>
      </c>
      <c r="AB79">
        <f t="shared" si="36"/>
        <v>52</v>
      </c>
      <c r="AC79" s="20" t="s">
        <v>33</v>
      </c>
      <c r="AD79" s="20">
        <f>AI33</f>
        <v>120</v>
      </c>
      <c r="AE79" s="20">
        <f t="shared" si="52"/>
        <v>0.25974025974025972</v>
      </c>
      <c r="AF79" s="20">
        <f>SUM($AE$74:AE79)</f>
        <v>0.93506493506493504</v>
      </c>
    </row>
    <row r="80" spans="1:42" ht="15">
      <c r="A80" s="103" t="s">
        <v>470</v>
      </c>
      <c r="B80" s="101" t="s">
        <v>471</v>
      </c>
      <c r="C80" s="61">
        <v>57</v>
      </c>
      <c r="D80" s="101">
        <v>5</v>
      </c>
      <c r="E80" s="101">
        <v>23</v>
      </c>
      <c r="F80" s="101">
        <v>24</v>
      </c>
      <c r="G80" s="101">
        <v>25</v>
      </c>
      <c r="H80" s="101">
        <v>4</v>
      </c>
      <c r="I80" s="101">
        <v>2</v>
      </c>
      <c r="J80" s="59"/>
      <c r="K80" s="59"/>
      <c r="L80" s="56">
        <f t="shared" si="40"/>
        <v>83</v>
      </c>
      <c r="M80" s="60">
        <v>86</v>
      </c>
      <c r="N80" s="58">
        <f t="shared" si="41"/>
        <v>84</v>
      </c>
      <c r="O80">
        <f t="shared" si="42"/>
        <v>0</v>
      </c>
      <c r="P80">
        <f t="shared" si="43"/>
        <v>0.76821184081114657</v>
      </c>
      <c r="Q80">
        <f t="shared" si="49"/>
        <v>0.70357110618867935</v>
      </c>
      <c r="R80">
        <f t="shared" si="50"/>
        <v>2405.1713413115008</v>
      </c>
      <c r="S80">
        <f t="shared" si="51"/>
        <v>32225.131174714697</v>
      </c>
      <c r="T80">
        <f t="shared" si="28"/>
        <v>5</v>
      </c>
      <c r="U80">
        <f t="shared" si="29"/>
        <v>10</v>
      </c>
      <c r="V80">
        <f t="shared" si="30"/>
        <v>13</v>
      </c>
      <c r="W80">
        <f t="shared" si="31"/>
        <v>12</v>
      </c>
      <c r="X80">
        <f t="shared" si="32"/>
        <v>3</v>
      </c>
      <c r="Y80">
        <f t="shared" si="33"/>
        <v>1</v>
      </c>
      <c r="Z80" t="e">
        <f t="shared" si="34"/>
        <v>#NUM!</v>
      </c>
      <c r="AA80" t="e">
        <f t="shared" si="35"/>
        <v>#NUM!</v>
      </c>
      <c r="AB80">
        <f t="shared" si="36"/>
        <v>52</v>
      </c>
      <c r="AC80" s="20" t="s">
        <v>44</v>
      </c>
      <c r="AD80" s="20">
        <f>AJ33</f>
        <v>30</v>
      </c>
      <c r="AE80" s="20">
        <f t="shared" si="52"/>
        <v>6.4935064935064929E-2</v>
      </c>
      <c r="AF80" s="20">
        <f>SUM($AE$74:AE80)</f>
        <v>1</v>
      </c>
    </row>
    <row r="81" spans="1:32" ht="15">
      <c r="A81" s="103" t="s">
        <v>472</v>
      </c>
      <c r="B81" s="101" t="s">
        <v>473</v>
      </c>
      <c r="C81" s="61">
        <v>58</v>
      </c>
      <c r="D81" s="101">
        <v>8</v>
      </c>
      <c r="E81" s="101">
        <v>21</v>
      </c>
      <c r="F81" s="101">
        <v>29</v>
      </c>
      <c r="G81" s="101">
        <v>22</v>
      </c>
      <c r="H81" s="101">
        <v>4</v>
      </c>
      <c r="I81" s="101">
        <v>2</v>
      </c>
      <c r="J81" s="59"/>
      <c r="K81" s="59"/>
      <c r="L81" s="56">
        <f t="shared" si="40"/>
        <v>86</v>
      </c>
      <c r="M81" s="60">
        <v>89</v>
      </c>
      <c r="N81" s="58">
        <f t="shared" si="41"/>
        <v>87</v>
      </c>
      <c r="O81">
        <f t="shared" si="42"/>
        <v>0</v>
      </c>
      <c r="P81">
        <f t="shared" si="43"/>
        <v>1.4084095064261708</v>
      </c>
      <c r="Q81">
        <f t="shared" si="49"/>
        <v>1.5787205556811525</v>
      </c>
      <c r="R81">
        <f t="shared" si="50"/>
        <v>4409.5469527130863</v>
      </c>
      <c r="S81">
        <f t="shared" si="51"/>
        <v>72308.934445355713</v>
      </c>
      <c r="T81">
        <f t="shared" si="28"/>
        <v>5</v>
      </c>
      <c r="U81">
        <f t="shared" si="29"/>
        <v>10</v>
      </c>
      <c r="V81">
        <f t="shared" si="30"/>
        <v>14</v>
      </c>
      <c r="W81">
        <f t="shared" si="31"/>
        <v>12</v>
      </c>
      <c r="X81">
        <f t="shared" si="32"/>
        <v>3</v>
      </c>
      <c r="Y81">
        <f t="shared" si="33"/>
        <v>1</v>
      </c>
      <c r="Z81" t="e">
        <f t="shared" si="34"/>
        <v>#NUM!</v>
      </c>
      <c r="AA81" t="e">
        <f t="shared" si="35"/>
        <v>#NUM!</v>
      </c>
      <c r="AB81">
        <f t="shared" si="36"/>
        <v>53</v>
      </c>
      <c r="AC81" s="20" t="s">
        <v>43</v>
      </c>
      <c r="AD81" s="20">
        <f>AK33</f>
        <v>0</v>
      </c>
      <c r="AE81" s="20">
        <f t="shared" si="52"/>
        <v>0</v>
      </c>
      <c r="AF81" s="20">
        <f>SUM($AE$74:AE81)</f>
        <v>1</v>
      </c>
    </row>
    <row r="82" spans="1:32" ht="15">
      <c r="A82" s="103" t="s">
        <v>474</v>
      </c>
      <c r="B82" s="101" t="s">
        <v>475</v>
      </c>
      <c r="C82" s="61">
        <v>59</v>
      </c>
      <c r="D82" s="101">
        <v>5</v>
      </c>
      <c r="E82" s="101">
        <v>9</v>
      </c>
      <c r="F82" s="101">
        <v>21</v>
      </c>
      <c r="G82" s="101">
        <v>20</v>
      </c>
      <c r="H82" s="101">
        <v>0</v>
      </c>
      <c r="I82" s="101">
        <v>1</v>
      </c>
      <c r="J82" s="59"/>
      <c r="K82" s="59"/>
      <c r="L82" s="56">
        <f t="shared" si="40"/>
        <v>56</v>
      </c>
      <c r="M82" s="60">
        <v>88</v>
      </c>
      <c r="N82" s="58">
        <f t="shared" si="41"/>
        <v>69</v>
      </c>
      <c r="O82">
        <f t="shared" si="42"/>
        <v>0</v>
      </c>
      <c r="P82">
        <f t="shared" si="43"/>
        <v>-0.80374369463865925</v>
      </c>
      <c r="Q82">
        <f t="shared" si="49"/>
        <v>0.74729160801236583</v>
      </c>
      <c r="R82">
        <f t="shared" si="50"/>
        <v>-2516.4169535105607</v>
      </c>
      <c r="S82">
        <f t="shared" si="51"/>
        <v>34227.627999697754</v>
      </c>
      <c r="T82">
        <f t="shared" si="28"/>
        <v>5</v>
      </c>
      <c r="U82">
        <f t="shared" si="29"/>
        <v>10</v>
      </c>
      <c r="V82">
        <f t="shared" si="30"/>
        <v>14</v>
      </c>
      <c r="W82">
        <f t="shared" si="31"/>
        <v>12</v>
      </c>
      <c r="X82">
        <f t="shared" si="32"/>
        <v>3</v>
      </c>
      <c r="Y82">
        <f t="shared" si="33"/>
        <v>1</v>
      </c>
      <c r="Z82" t="e">
        <f t="shared" si="34"/>
        <v>#NUM!</v>
      </c>
      <c r="AA82" t="e">
        <f t="shared" si="35"/>
        <v>#NUM!</v>
      </c>
      <c r="AB82">
        <f t="shared" si="36"/>
        <v>53</v>
      </c>
    </row>
    <row r="83" spans="1:32" ht="15">
      <c r="A83" s="103" t="s">
        <v>476</v>
      </c>
      <c r="B83" s="101" t="s">
        <v>477</v>
      </c>
      <c r="C83" s="61">
        <v>60</v>
      </c>
      <c r="D83" s="101">
        <v>8</v>
      </c>
      <c r="E83" s="101">
        <v>23</v>
      </c>
      <c r="F83" s="101">
        <v>14</v>
      </c>
      <c r="G83" s="101">
        <v>9</v>
      </c>
      <c r="H83" s="101">
        <v>4</v>
      </c>
      <c r="I83" s="101">
        <v>1</v>
      </c>
      <c r="J83" s="59"/>
      <c r="K83" s="59"/>
      <c r="L83" s="56">
        <f t="shared" si="40"/>
        <v>59</v>
      </c>
      <c r="M83" s="60">
        <v>67</v>
      </c>
      <c r="N83" s="58">
        <f t="shared" si="41"/>
        <v>62</v>
      </c>
      <c r="O83">
        <f t="shared" si="42"/>
        <v>0</v>
      </c>
      <c r="P83">
        <f t="shared" si="43"/>
        <v>-0.38059702757898201</v>
      </c>
      <c r="Q83">
        <f t="shared" si="49"/>
        <v>0.27581667766591256</v>
      </c>
      <c r="R83">
        <f t="shared" si="50"/>
        <v>-1191.5997836674169</v>
      </c>
      <c r="S83">
        <f t="shared" si="51"/>
        <v>12633.021083123393</v>
      </c>
      <c r="T83">
        <f t="shared" si="28"/>
        <v>5</v>
      </c>
      <c r="U83">
        <f t="shared" si="29"/>
        <v>10</v>
      </c>
      <c r="V83">
        <f t="shared" si="30"/>
        <v>14</v>
      </c>
      <c r="W83">
        <f t="shared" si="31"/>
        <v>12</v>
      </c>
      <c r="X83">
        <f t="shared" si="32"/>
        <v>3</v>
      </c>
      <c r="Y83">
        <f t="shared" si="33"/>
        <v>1</v>
      </c>
      <c r="Z83" t="e">
        <f t="shared" si="34"/>
        <v>#NUM!</v>
      </c>
      <c r="AA83" t="e">
        <f t="shared" si="35"/>
        <v>#NUM!</v>
      </c>
      <c r="AB83">
        <f t="shared" si="36"/>
        <v>53</v>
      </c>
    </row>
    <row r="84" spans="1:32" ht="15">
      <c r="A84" s="103" t="s">
        <v>478</v>
      </c>
      <c r="B84" s="101" t="s">
        <v>479</v>
      </c>
      <c r="C84" s="61">
        <v>61</v>
      </c>
      <c r="D84" s="101">
        <v>6</v>
      </c>
      <c r="E84" s="101">
        <v>21</v>
      </c>
      <c r="F84" s="101">
        <v>26</v>
      </c>
      <c r="G84" s="101">
        <v>15</v>
      </c>
      <c r="H84" s="101">
        <v>4</v>
      </c>
      <c r="I84" s="101">
        <v>2</v>
      </c>
      <c r="J84" s="59"/>
      <c r="K84" s="59"/>
      <c r="L84" s="56">
        <f t="shared" si="40"/>
        <v>74</v>
      </c>
      <c r="M84" s="60">
        <v>60</v>
      </c>
      <c r="N84" s="58">
        <f t="shared" si="41"/>
        <v>68</v>
      </c>
      <c r="O84">
        <f t="shared" si="42"/>
        <v>0</v>
      </c>
      <c r="P84">
        <f t="shared" si="43"/>
        <v>2.7175663772530834E-2</v>
      </c>
      <c r="Q84">
        <f t="shared" si="49"/>
        <v>8.1703415911545275E-3</v>
      </c>
      <c r="R84">
        <f t="shared" si="50"/>
        <v>85.083468145704671</v>
      </c>
      <c r="S84">
        <f t="shared" si="51"/>
        <v>374.21992916032889</v>
      </c>
      <c r="T84">
        <f t="shared" si="28"/>
        <v>5</v>
      </c>
      <c r="U84">
        <f t="shared" si="29"/>
        <v>10</v>
      </c>
      <c r="V84">
        <f t="shared" si="30"/>
        <v>14</v>
      </c>
      <c r="W84">
        <f t="shared" si="31"/>
        <v>12</v>
      </c>
      <c r="X84">
        <f t="shared" si="32"/>
        <v>3</v>
      </c>
      <c r="Y84">
        <f t="shared" si="33"/>
        <v>1</v>
      </c>
      <c r="Z84" t="e">
        <f t="shared" si="34"/>
        <v>#NUM!</v>
      </c>
      <c r="AA84" t="e">
        <f t="shared" si="35"/>
        <v>#NUM!</v>
      </c>
      <c r="AB84">
        <f t="shared" si="36"/>
        <v>53</v>
      </c>
    </row>
    <row r="85" spans="1:32" ht="15">
      <c r="A85" s="103" t="s">
        <v>480</v>
      </c>
      <c r="B85" s="101" t="s">
        <v>481</v>
      </c>
      <c r="C85" s="61">
        <v>62</v>
      </c>
      <c r="D85" s="101">
        <v>7</v>
      </c>
      <c r="E85" s="101">
        <v>21</v>
      </c>
      <c r="F85" s="101">
        <v>27</v>
      </c>
      <c r="G85" s="101">
        <v>25</v>
      </c>
      <c r="H85" s="101">
        <v>4</v>
      </c>
      <c r="I85" s="101">
        <v>2</v>
      </c>
      <c r="J85" s="59"/>
      <c r="K85" s="59"/>
      <c r="L85" s="56">
        <f t="shared" si="40"/>
        <v>86</v>
      </c>
      <c r="M85" s="60">
        <v>73</v>
      </c>
      <c r="N85" s="58">
        <f t="shared" si="41"/>
        <v>81</v>
      </c>
      <c r="O85">
        <f t="shared" si="42"/>
        <v>0</v>
      </c>
      <c r="P85">
        <f t="shared" si="43"/>
        <v>1.4084095064261708</v>
      </c>
      <c r="Q85">
        <f t="shared" si="49"/>
        <v>1.5787205556811525</v>
      </c>
      <c r="R85">
        <f t="shared" si="50"/>
        <v>4409.5469527130863</v>
      </c>
      <c r="S85">
        <f t="shared" si="51"/>
        <v>72308.934445355713</v>
      </c>
      <c r="T85">
        <f t="shared" si="28"/>
        <v>5</v>
      </c>
      <c r="U85">
        <f t="shared" si="29"/>
        <v>10</v>
      </c>
      <c r="V85">
        <f t="shared" si="30"/>
        <v>14</v>
      </c>
      <c r="W85">
        <f t="shared" si="31"/>
        <v>12</v>
      </c>
      <c r="X85">
        <f t="shared" si="32"/>
        <v>3</v>
      </c>
      <c r="Y85">
        <f t="shared" si="33"/>
        <v>1</v>
      </c>
      <c r="Z85" t="e">
        <f t="shared" si="34"/>
        <v>#NUM!</v>
      </c>
      <c r="AA85" t="e">
        <f t="shared" si="35"/>
        <v>#NUM!</v>
      </c>
      <c r="AB85">
        <f t="shared" si="36"/>
        <v>53</v>
      </c>
    </row>
    <row r="86" spans="1:32" ht="15">
      <c r="A86" s="103" t="s">
        <v>482</v>
      </c>
      <c r="B86" s="101" t="s">
        <v>483</v>
      </c>
      <c r="C86" s="61">
        <v>63</v>
      </c>
      <c r="D86" s="101">
        <v>7</v>
      </c>
      <c r="E86" s="101">
        <v>21</v>
      </c>
      <c r="F86" s="101">
        <v>26</v>
      </c>
      <c r="G86" s="101">
        <v>27</v>
      </c>
      <c r="H86" s="101">
        <v>4</v>
      </c>
      <c r="I86" s="101">
        <v>2</v>
      </c>
      <c r="J86" s="59"/>
      <c r="K86" s="59"/>
      <c r="L86" s="56">
        <f t="shared" si="40"/>
        <v>87</v>
      </c>
      <c r="M86" s="60">
        <v>87</v>
      </c>
      <c r="N86" s="58">
        <f t="shared" si="41"/>
        <v>87</v>
      </c>
      <c r="O86">
        <f t="shared" si="42"/>
        <v>0</v>
      </c>
      <c r="P86">
        <f t="shared" si="43"/>
        <v>1.6821048203935633</v>
      </c>
      <c r="Q86">
        <f t="shared" si="49"/>
        <v>2.0004947094177115</v>
      </c>
      <c r="R86">
        <f t="shared" si="50"/>
        <v>5266.4513772928358</v>
      </c>
      <c r="S86">
        <f t="shared" si="51"/>
        <v>91627.13456857104</v>
      </c>
      <c r="T86">
        <f t="shared" si="28"/>
        <v>5</v>
      </c>
      <c r="U86">
        <f t="shared" si="29"/>
        <v>10</v>
      </c>
      <c r="V86">
        <f t="shared" si="30"/>
        <v>14</v>
      </c>
      <c r="W86">
        <f t="shared" si="31"/>
        <v>12</v>
      </c>
      <c r="X86">
        <f t="shared" si="32"/>
        <v>3</v>
      </c>
      <c r="Y86">
        <f t="shared" si="33"/>
        <v>1</v>
      </c>
      <c r="Z86" t="e">
        <f t="shared" si="34"/>
        <v>#NUM!</v>
      </c>
      <c r="AA86" t="e">
        <f t="shared" si="35"/>
        <v>#NUM!</v>
      </c>
      <c r="AB86">
        <f t="shared" si="36"/>
        <v>53</v>
      </c>
    </row>
    <row r="87" spans="1:32" ht="15">
      <c r="A87" s="103" t="s">
        <v>484</v>
      </c>
      <c r="B87" s="101" t="s">
        <v>485</v>
      </c>
      <c r="C87" s="61">
        <v>64</v>
      </c>
      <c r="D87" s="101">
        <v>6</v>
      </c>
      <c r="E87" s="101">
        <v>20</v>
      </c>
      <c r="F87" s="101">
        <v>26</v>
      </c>
      <c r="G87" s="101">
        <v>18</v>
      </c>
      <c r="H87" s="101">
        <v>4</v>
      </c>
      <c r="I87" s="101">
        <v>2</v>
      </c>
      <c r="J87" s="59"/>
      <c r="K87" s="59"/>
      <c r="L87" s="56">
        <f t="shared" si="40"/>
        <v>76</v>
      </c>
      <c r="M87" s="60">
        <v>89</v>
      </c>
      <c r="N87" s="58">
        <f t="shared" si="41"/>
        <v>81</v>
      </c>
      <c r="O87">
        <f t="shared" si="42"/>
        <v>0</v>
      </c>
      <c r="P87">
        <f t="shared" si="43"/>
        <v>8.3660862761264235E-2</v>
      </c>
      <c r="Q87">
        <f t="shared" si="49"/>
        <v>3.6590059746706274E-2</v>
      </c>
      <c r="R87">
        <f t="shared" si="50"/>
        <v>261.9312783441643</v>
      </c>
      <c r="S87">
        <f t="shared" si="51"/>
        <v>1675.9066207475107</v>
      </c>
      <c r="T87">
        <f t="shared" si="28"/>
        <v>5</v>
      </c>
      <c r="U87">
        <f t="shared" si="29"/>
        <v>10</v>
      </c>
      <c r="V87">
        <f t="shared" si="30"/>
        <v>14</v>
      </c>
      <c r="W87">
        <f t="shared" si="31"/>
        <v>12</v>
      </c>
      <c r="X87">
        <f t="shared" si="32"/>
        <v>3</v>
      </c>
      <c r="Y87">
        <f t="shared" si="33"/>
        <v>1</v>
      </c>
      <c r="Z87" t="e">
        <f t="shared" si="34"/>
        <v>#NUM!</v>
      </c>
      <c r="AA87" t="e">
        <f t="shared" si="35"/>
        <v>#NUM!</v>
      </c>
      <c r="AB87">
        <f t="shared" si="36"/>
        <v>53</v>
      </c>
    </row>
    <row r="88" spans="1:32" ht="15">
      <c r="A88" s="103" t="s">
        <v>486</v>
      </c>
      <c r="B88" s="101" t="s">
        <v>487</v>
      </c>
      <c r="C88" s="61">
        <v>65</v>
      </c>
      <c r="D88" s="101">
        <v>5</v>
      </c>
      <c r="E88" s="101">
        <v>15</v>
      </c>
      <c r="F88" s="101">
        <v>20</v>
      </c>
      <c r="G88" s="101">
        <v>27</v>
      </c>
      <c r="H88" s="101">
        <v>3</v>
      </c>
      <c r="I88" s="101">
        <v>2</v>
      </c>
      <c r="J88" s="59"/>
      <c r="K88" s="59"/>
      <c r="L88" s="56">
        <f t="shared" si="40"/>
        <v>72</v>
      </c>
      <c r="M88" s="60">
        <v>91</v>
      </c>
      <c r="N88" s="58">
        <f t="shared" si="41"/>
        <v>80</v>
      </c>
      <c r="O88">
        <f t="shared" si="42"/>
        <v>0</v>
      </c>
      <c r="P88">
        <f t="shared" si="43"/>
        <v>4.4058360381998415E-3</v>
      </c>
      <c r="Q88">
        <f t="shared" si="49"/>
        <v>7.2227809064855108E-4</v>
      </c>
      <c r="R88">
        <f t="shared" si="50"/>
        <v>13.79409950568664</v>
      </c>
      <c r="S88">
        <f t="shared" si="51"/>
        <v>33.081952927058019</v>
      </c>
      <c r="T88">
        <f t="shared" si="28"/>
        <v>5</v>
      </c>
      <c r="U88">
        <f t="shared" si="29"/>
        <v>10</v>
      </c>
      <c r="V88">
        <f t="shared" si="30"/>
        <v>14</v>
      </c>
      <c r="W88">
        <f t="shared" si="31"/>
        <v>12</v>
      </c>
      <c r="X88">
        <f t="shared" si="32"/>
        <v>3</v>
      </c>
      <c r="Y88">
        <f t="shared" si="33"/>
        <v>1</v>
      </c>
      <c r="Z88" t="e">
        <f t="shared" si="34"/>
        <v>#NUM!</v>
      </c>
      <c r="AA88" t="e">
        <f t="shared" si="35"/>
        <v>#NUM!</v>
      </c>
      <c r="AB88">
        <f t="shared" si="36"/>
        <v>54</v>
      </c>
    </row>
    <row r="89" spans="1:32" ht="15">
      <c r="A89" s="103" t="s">
        <v>488</v>
      </c>
      <c r="B89" s="101" t="s">
        <v>489</v>
      </c>
      <c r="C89" s="61">
        <v>66</v>
      </c>
      <c r="D89" s="101">
        <v>7</v>
      </c>
      <c r="E89" s="101">
        <v>8</v>
      </c>
      <c r="F89" s="101">
        <v>12</v>
      </c>
      <c r="G89" s="101">
        <v>21</v>
      </c>
      <c r="H89" s="101">
        <v>4</v>
      </c>
      <c r="I89" s="101">
        <v>2</v>
      </c>
      <c r="J89" s="59"/>
      <c r="K89" s="59"/>
      <c r="L89" s="56">
        <f t="shared" si="40"/>
        <v>54</v>
      </c>
      <c r="M89" s="60">
        <v>87</v>
      </c>
      <c r="N89" s="58">
        <f t="shared" si="41"/>
        <v>67</v>
      </c>
      <c r="O89">
        <f t="shared" si="42"/>
        <v>0</v>
      </c>
      <c r="P89">
        <f t="shared" si="43"/>
        <v>-1.2129792838186302</v>
      </c>
      <c r="Q89">
        <f t="shared" si="49"/>
        <v>1.2936134179576033</v>
      </c>
      <c r="R89">
        <f t="shared" si="50"/>
        <v>-3797.6803481246043</v>
      </c>
      <c r="S89">
        <f t="shared" si="51"/>
        <v>59250.389500610712</v>
      </c>
      <c r="T89">
        <f t="shared" ref="T89:T152" si="53">SMALL(D$24:D$543,$C89)</f>
        <v>5</v>
      </c>
      <c r="U89">
        <f t="shared" ref="U89:U152" si="54">SMALL(E$24:E$543,$C89)</f>
        <v>10</v>
      </c>
      <c r="V89">
        <f t="shared" ref="V89:V152" si="55">SMALL(F$24:F$543,$C89)</f>
        <v>14</v>
      </c>
      <c r="W89">
        <f t="shared" ref="W89:W152" si="56">SMALL(G$24:G$543,$C89)</f>
        <v>12</v>
      </c>
      <c r="X89">
        <f t="shared" ref="X89:X152" si="57">SMALL(H$24:H$543,$C89)</f>
        <v>3</v>
      </c>
      <c r="Y89">
        <f t="shared" ref="Y89:Y152" si="58">SMALL(I$24:I$543,$C89)</f>
        <v>1</v>
      </c>
      <c r="Z89" t="e">
        <f t="shared" ref="Z89:Z152" si="59">SMALL(J$24:J$543,$C89)</f>
        <v>#NUM!</v>
      </c>
      <c r="AA89" t="e">
        <f t="shared" ref="AA89:AA152" si="60">SMALL(K$24:K$543,$C89)</f>
        <v>#NUM!</v>
      </c>
      <c r="AB89">
        <f t="shared" ref="AB89:AB152" si="61">SMALL(L$24:L$543,$C89)</f>
        <v>54</v>
      </c>
    </row>
    <row r="90" spans="1:32" ht="15">
      <c r="A90" s="103" t="s">
        <v>490</v>
      </c>
      <c r="B90" s="101" t="s">
        <v>491</v>
      </c>
      <c r="C90" s="61">
        <v>67</v>
      </c>
      <c r="D90" s="101">
        <v>7</v>
      </c>
      <c r="E90" s="101">
        <v>11</v>
      </c>
      <c r="F90" s="101">
        <v>24</v>
      </c>
      <c r="G90" s="101">
        <v>18</v>
      </c>
      <c r="H90" s="101">
        <v>4</v>
      </c>
      <c r="I90" s="101">
        <v>2</v>
      </c>
      <c r="J90" s="59"/>
      <c r="K90" s="59"/>
      <c r="L90" s="56">
        <f t="shared" si="40"/>
        <v>66</v>
      </c>
      <c r="M90" s="60">
        <v>79</v>
      </c>
      <c r="N90" s="58">
        <f t="shared" si="41"/>
        <v>71</v>
      </c>
      <c r="O90">
        <f t="shared" si="42"/>
        <v>0</v>
      </c>
      <c r="P90">
        <f t="shared" si="43"/>
        <v>-1.4923442468436847E-2</v>
      </c>
      <c r="Q90">
        <f t="shared" si="49"/>
        <v>3.6741652689036646E-3</v>
      </c>
      <c r="R90">
        <f t="shared" si="50"/>
        <v>-46.723357063717962</v>
      </c>
      <c r="S90">
        <f t="shared" si="51"/>
        <v>168.2849916753824</v>
      </c>
      <c r="T90">
        <f t="shared" si="53"/>
        <v>5</v>
      </c>
      <c r="U90">
        <f t="shared" si="54"/>
        <v>10</v>
      </c>
      <c r="V90">
        <f t="shared" si="55"/>
        <v>14</v>
      </c>
      <c r="W90">
        <f t="shared" si="56"/>
        <v>12</v>
      </c>
      <c r="X90">
        <f t="shared" si="57"/>
        <v>3</v>
      </c>
      <c r="Y90">
        <f t="shared" si="58"/>
        <v>1</v>
      </c>
      <c r="Z90" t="e">
        <f t="shared" si="59"/>
        <v>#NUM!</v>
      </c>
      <c r="AA90" t="e">
        <f t="shared" si="60"/>
        <v>#NUM!</v>
      </c>
      <c r="AB90">
        <f t="shared" si="61"/>
        <v>54</v>
      </c>
    </row>
    <row r="91" spans="1:32" ht="15">
      <c r="A91" s="103" t="s">
        <v>492</v>
      </c>
      <c r="B91" s="101" t="s">
        <v>493</v>
      </c>
      <c r="C91" s="61">
        <v>68</v>
      </c>
      <c r="D91" s="101">
        <v>5</v>
      </c>
      <c r="E91" s="101">
        <v>10</v>
      </c>
      <c r="F91" s="101">
        <v>14</v>
      </c>
      <c r="G91" s="101">
        <v>8</v>
      </c>
      <c r="H91" s="101">
        <v>4</v>
      </c>
      <c r="I91" s="101">
        <v>2</v>
      </c>
      <c r="J91" s="59"/>
      <c r="K91" s="59"/>
      <c r="L91" s="56">
        <f t="shared" si="40"/>
        <v>43</v>
      </c>
      <c r="M91" s="60">
        <v>79</v>
      </c>
      <c r="N91" s="58">
        <f t="shared" si="41"/>
        <v>57</v>
      </c>
      <c r="O91">
        <f t="shared" si="42"/>
        <v>0</v>
      </c>
      <c r="P91">
        <f t="shared" si="43"/>
        <v>-6.012633032436411</v>
      </c>
      <c r="Q91">
        <f t="shared" si="49"/>
        <v>10.93334195059008</v>
      </c>
      <c r="R91">
        <f t="shared" si="50"/>
        <v>-18824.771875644703</v>
      </c>
      <c r="S91">
        <f t="shared" si="51"/>
        <v>500771.52889972593</v>
      </c>
      <c r="T91">
        <f t="shared" si="53"/>
        <v>5</v>
      </c>
      <c r="U91">
        <f t="shared" si="54"/>
        <v>10</v>
      </c>
      <c r="V91">
        <f t="shared" si="55"/>
        <v>14</v>
      </c>
      <c r="W91">
        <f t="shared" si="56"/>
        <v>12</v>
      </c>
      <c r="X91">
        <f t="shared" si="57"/>
        <v>3</v>
      </c>
      <c r="Y91">
        <f t="shared" si="58"/>
        <v>1</v>
      </c>
      <c r="Z91" t="e">
        <f t="shared" si="59"/>
        <v>#NUM!</v>
      </c>
      <c r="AA91" t="e">
        <f t="shared" si="60"/>
        <v>#NUM!</v>
      </c>
      <c r="AB91">
        <f t="shared" si="61"/>
        <v>54</v>
      </c>
    </row>
    <row r="92" spans="1:32" ht="15">
      <c r="A92" s="103" t="s">
        <v>494</v>
      </c>
      <c r="B92" s="101" t="s">
        <v>495</v>
      </c>
      <c r="C92" s="61">
        <v>69</v>
      </c>
      <c r="D92" s="101">
        <v>4</v>
      </c>
      <c r="E92" s="101">
        <v>22</v>
      </c>
      <c r="F92" s="101">
        <v>10</v>
      </c>
      <c r="G92" s="101">
        <v>23</v>
      </c>
      <c r="H92" s="101">
        <v>4</v>
      </c>
      <c r="I92" s="101">
        <v>2</v>
      </c>
      <c r="J92" s="59"/>
      <c r="K92" s="59"/>
      <c r="L92" s="56">
        <f t="shared" si="40"/>
        <v>65</v>
      </c>
      <c r="M92" s="60">
        <v>80</v>
      </c>
      <c r="N92" s="58">
        <f t="shared" si="41"/>
        <v>71</v>
      </c>
      <c r="O92">
        <f t="shared" si="42"/>
        <v>0</v>
      </c>
      <c r="P92">
        <f t="shared" si="43"/>
        <v>-3.1124245364436132E-2</v>
      </c>
      <c r="Q92">
        <f t="shared" si="49"/>
        <v>9.790355018195248E-3</v>
      </c>
      <c r="R92">
        <f t="shared" si="50"/>
        <v>-97.445963461649001</v>
      </c>
      <c r="S92">
        <f t="shared" si="51"/>
        <v>448.42016952265305</v>
      </c>
      <c r="T92">
        <f t="shared" si="53"/>
        <v>5</v>
      </c>
      <c r="U92">
        <f t="shared" si="54"/>
        <v>10</v>
      </c>
      <c r="V92">
        <f t="shared" si="55"/>
        <v>14</v>
      </c>
      <c r="W92">
        <f t="shared" si="56"/>
        <v>13</v>
      </c>
      <c r="X92">
        <f t="shared" si="57"/>
        <v>3</v>
      </c>
      <c r="Y92">
        <f t="shared" si="58"/>
        <v>1</v>
      </c>
      <c r="Z92" t="e">
        <f t="shared" si="59"/>
        <v>#NUM!</v>
      </c>
      <c r="AA92" t="e">
        <f t="shared" si="60"/>
        <v>#NUM!</v>
      </c>
      <c r="AB92">
        <f t="shared" si="61"/>
        <v>54</v>
      </c>
    </row>
    <row r="93" spans="1:32" ht="15">
      <c r="A93" s="103" t="s">
        <v>496</v>
      </c>
      <c r="B93" s="101" t="s">
        <v>497</v>
      </c>
      <c r="C93" s="61">
        <v>70</v>
      </c>
      <c r="D93" s="101">
        <v>7</v>
      </c>
      <c r="E93" s="101">
        <v>21</v>
      </c>
      <c r="F93" s="101">
        <v>28</v>
      </c>
      <c r="G93" s="101">
        <v>14</v>
      </c>
      <c r="H93" s="101">
        <v>4</v>
      </c>
      <c r="I93" s="101">
        <v>2</v>
      </c>
      <c r="J93" s="59"/>
      <c r="K93" s="59"/>
      <c r="L93" s="56">
        <f t="shared" si="40"/>
        <v>76</v>
      </c>
      <c r="M93" s="60">
        <v>91</v>
      </c>
      <c r="N93" s="58">
        <f t="shared" si="41"/>
        <v>82</v>
      </c>
      <c r="O93">
        <f t="shared" si="42"/>
        <v>0</v>
      </c>
      <c r="P93">
        <f t="shared" si="43"/>
        <v>8.3660862761264235E-2</v>
      </c>
      <c r="Q93">
        <f t="shared" si="49"/>
        <v>3.6590059746706274E-2</v>
      </c>
      <c r="R93">
        <f t="shared" si="50"/>
        <v>261.9312783441643</v>
      </c>
      <c r="S93">
        <f t="shared" si="51"/>
        <v>1675.9066207475107</v>
      </c>
      <c r="T93">
        <f t="shared" si="53"/>
        <v>5</v>
      </c>
      <c r="U93">
        <f t="shared" si="54"/>
        <v>10</v>
      </c>
      <c r="V93">
        <f t="shared" si="55"/>
        <v>14</v>
      </c>
      <c r="W93">
        <f t="shared" si="56"/>
        <v>13</v>
      </c>
      <c r="X93">
        <f t="shared" si="57"/>
        <v>3</v>
      </c>
      <c r="Y93">
        <f t="shared" si="58"/>
        <v>1</v>
      </c>
      <c r="Z93" t="e">
        <f t="shared" si="59"/>
        <v>#NUM!</v>
      </c>
      <c r="AA93" t="e">
        <f t="shared" si="60"/>
        <v>#NUM!</v>
      </c>
      <c r="AB93">
        <f t="shared" si="61"/>
        <v>54</v>
      </c>
    </row>
    <row r="94" spans="1:32" ht="15">
      <c r="A94" s="103" t="s">
        <v>498</v>
      </c>
      <c r="B94" s="101" t="s">
        <v>499</v>
      </c>
      <c r="C94" s="61">
        <v>71</v>
      </c>
      <c r="D94" s="101">
        <v>8</v>
      </c>
      <c r="E94" s="101">
        <v>12</v>
      </c>
      <c r="F94" s="101">
        <v>22</v>
      </c>
      <c r="G94" s="101">
        <v>20</v>
      </c>
      <c r="H94" s="101">
        <v>4</v>
      </c>
      <c r="I94" s="101">
        <v>2</v>
      </c>
      <c r="J94" s="59"/>
      <c r="K94" s="59"/>
      <c r="L94" s="56">
        <f t="shared" si="40"/>
        <v>68</v>
      </c>
      <c r="M94" s="60">
        <v>91</v>
      </c>
      <c r="N94" s="58">
        <f t="shared" si="41"/>
        <v>77</v>
      </c>
      <c r="O94">
        <f t="shared" si="42"/>
        <v>0</v>
      </c>
      <c r="P94">
        <f t="shared" si="43"/>
        <v>-1.3125147992781839E-3</v>
      </c>
      <c r="Q94">
        <f t="shared" si="49"/>
        <v>1.4370513223903352E-4</v>
      </c>
      <c r="R94">
        <f t="shared" si="50"/>
        <v>-4.1093130990246767</v>
      </c>
      <c r="S94">
        <f t="shared" si="51"/>
        <v>6.582016652117443</v>
      </c>
      <c r="T94">
        <f t="shared" si="53"/>
        <v>5</v>
      </c>
      <c r="U94">
        <f t="shared" si="54"/>
        <v>10</v>
      </c>
      <c r="V94">
        <f t="shared" si="55"/>
        <v>14</v>
      </c>
      <c r="W94">
        <f t="shared" si="56"/>
        <v>13</v>
      </c>
      <c r="X94">
        <f t="shared" si="57"/>
        <v>3</v>
      </c>
      <c r="Y94">
        <f t="shared" si="58"/>
        <v>1</v>
      </c>
      <c r="Z94" t="e">
        <f t="shared" si="59"/>
        <v>#NUM!</v>
      </c>
      <c r="AA94" t="e">
        <f t="shared" si="60"/>
        <v>#NUM!</v>
      </c>
      <c r="AB94">
        <f t="shared" si="61"/>
        <v>54</v>
      </c>
    </row>
    <row r="95" spans="1:32" ht="15">
      <c r="A95" s="103" t="s">
        <v>500</v>
      </c>
      <c r="B95" s="101" t="s">
        <v>501</v>
      </c>
      <c r="C95" s="61">
        <v>72</v>
      </c>
      <c r="D95" s="101">
        <v>8</v>
      </c>
      <c r="E95" s="101">
        <v>12</v>
      </c>
      <c r="F95" s="101">
        <v>14</v>
      </c>
      <c r="G95" s="101">
        <v>12</v>
      </c>
      <c r="H95" s="101">
        <v>3</v>
      </c>
      <c r="I95" s="101">
        <v>1</v>
      </c>
      <c r="J95" s="59"/>
      <c r="K95" s="59"/>
      <c r="L95" s="56">
        <f t="shared" si="40"/>
        <v>50</v>
      </c>
      <c r="M95" s="60">
        <v>86</v>
      </c>
      <c r="N95" s="58">
        <f t="shared" si="41"/>
        <v>64</v>
      </c>
      <c r="O95">
        <f t="shared" si="42"/>
        <v>0</v>
      </c>
      <c r="P95">
        <f t="shared" si="43"/>
        <v>-2.405571619188545</v>
      </c>
      <c r="Q95">
        <f t="shared" si="49"/>
        <v>3.2232282080289441</v>
      </c>
      <c r="R95">
        <f t="shared" si="50"/>
        <v>-7531.5318126773664</v>
      </c>
      <c r="S95">
        <f t="shared" si="51"/>
        <v>147631.06514200481</v>
      </c>
      <c r="T95">
        <f t="shared" si="53"/>
        <v>5</v>
      </c>
      <c r="U95">
        <f t="shared" si="54"/>
        <v>10</v>
      </c>
      <c r="V95">
        <f t="shared" si="55"/>
        <v>15</v>
      </c>
      <c r="W95">
        <f t="shared" si="56"/>
        <v>13</v>
      </c>
      <c r="X95">
        <f t="shared" si="57"/>
        <v>3</v>
      </c>
      <c r="Y95">
        <f t="shared" si="58"/>
        <v>1</v>
      </c>
      <c r="Z95" t="e">
        <f t="shared" si="59"/>
        <v>#NUM!</v>
      </c>
      <c r="AA95" t="e">
        <f t="shared" si="60"/>
        <v>#NUM!</v>
      </c>
      <c r="AB95">
        <f t="shared" si="61"/>
        <v>54</v>
      </c>
    </row>
    <row r="96" spans="1:32" ht="15">
      <c r="A96" s="103" t="s">
        <v>502</v>
      </c>
      <c r="B96" s="101" t="s">
        <v>503</v>
      </c>
      <c r="C96" s="61">
        <v>73</v>
      </c>
      <c r="D96" s="101">
        <v>5</v>
      </c>
      <c r="E96" s="101">
        <v>8</v>
      </c>
      <c r="F96" s="101">
        <v>14</v>
      </c>
      <c r="G96" s="101">
        <v>22</v>
      </c>
      <c r="H96" s="101">
        <v>4</v>
      </c>
      <c r="I96" s="101">
        <v>2</v>
      </c>
      <c r="J96" s="59"/>
      <c r="K96" s="59"/>
      <c r="L96" s="56">
        <f t="shared" si="40"/>
        <v>55</v>
      </c>
      <c r="M96" s="60">
        <v>78</v>
      </c>
      <c r="N96" s="58">
        <f t="shared" si="41"/>
        <v>64</v>
      </c>
      <c r="O96">
        <f t="shared" si="42"/>
        <v>0</v>
      </c>
      <c r="P96">
        <f t="shared" si="43"/>
        <v>-0.99437010792437563</v>
      </c>
      <c r="Q96">
        <f t="shared" si="49"/>
        <v>0.99250052955075563</v>
      </c>
      <c r="R96">
        <f t="shared" si="50"/>
        <v>-3113.2434560123879</v>
      </c>
      <c r="S96">
        <f t="shared" si="51"/>
        <v>45458.745355540188</v>
      </c>
      <c r="T96">
        <f t="shared" si="53"/>
        <v>5</v>
      </c>
      <c r="U96">
        <f t="shared" si="54"/>
        <v>10</v>
      </c>
      <c r="V96">
        <f t="shared" si="55"/>
        <v>15</v>
      </c>
      <c r="W96">
        <f t="shared" si="56"/>
        <v>13</v>
      </c>
      <c r="X96">
        <f t="shared" si="57"/>
        <v>3</v>
      </c>
      <c r="Y96">
        <f t="shared" si="58"/>
        <v>1</v>
      </c>
      <c r="Z96" t="e">
        <f t="shared" si="59"/>
        <v>#NUM!</v>
      </c>
      <c r="AA96" t="e">
        <f t="shared" si="60"/>
        <v>#NUM!</v>
      </c>
      <c r="AB96">
        <f t="shared" si="61"/>
        <v>55</v>
      </c>
    </row>
    <row r="97" spans="1:28" ht="15">
      <c r="A97" s="103" t="s">
        <v>504</v>
      </c>
      <c r="B97" s="101" t="s">
        <v>505</v>
      </c>
      <c r="C97" s="61">
        <v>74</v>
      </c>
      <c r="D97" s="101">
        <v>5</v>
      </c>
      <c r="E97" s="101">
        <v>22</v>
      </c>
      <c r="F97" s="101">
        <v>14</v>
      </c>
      <c r="G97" s="101">
        <v>13</v>
      </c>
      <c r="H97" s="101">
        <v>4</v>
      </c>
      <c r="I97" s="101">
        <v>0</v>
      </c>
      <c r="J97" s="59"/>
      <c r="K97" s="59"/>
      <c r="L97" s="56">
        <f t="shared" si="40"/>
        <v>58</v>
      </c>
      <c r="M97" s="60">
        <v>88</v>
      </c>
      <c r="N97" s="58">
        <f t="shared" si="41"/>
        <v>70</v>
      </c>
      <c r="O97">
        <f t="shared" si="42"/>
        <v>0</v>
      </c>
      <c r="P97">
        <f t="shared" si="43"/>
        <v>-0.49877355475133822</v>
      </c>
      <c r="Q97">
        <f t="shared" si="49"/>
        <v>0.39555288690025142</v>
      </c>
      <c r="R97">
        <f t="shared" si="50"/>
        <v>-1561.5951173380754</v>
      </c>
      <c r="S97">
        <f t="shared" si="51"/>
        <v>18117.207421930918</v>
      </c>
      <c r="T97">
        <f t="shared" si="53"/>
        <v>5</v>
      </c>
      <c r="U97">
        <f t="shared" si="54"/>
        <v>10</v>
      </c>
      <c r="V97">
        <f t="shared" si="55"/>
        <v>15</v>
      </c>
      <c r="W97">
        <f t="shared" si="56"/>
        <v>13</v>
      </c>
      <c r="X97">
        <f t="shared" si="57"/>
        <v>3</v>
      </c>
      <c r="Y97">
        <f t="shared" si="58"/>
        <v>1</v>
      </c>
      <c r="Z97" t="e">
        <f t="shared" si="59"/>
        <v>#NUM!</v>
      </c>
      <c r="AA97" t="e">
        <f t="shared" si="60"/>
        <v>#NUM!</v>
      </c>
      <c r="AB97">
        <f t="shared" si="61"/>
        <v>55</v>
      </c>
    </row>
    <row r="98" spans="1:28" ht="15">
      <c r="A98" s="103" t="s">
        <v>506</v>
      </c>
      <c r="B98" s="101" t="s">
        <v>507</v>
      </c>
      <c r="C98" s="61">
        <v>75</v>
      </c>
      <c r="D98" s="101">
        <v>8</v>
      </c>
      <c r="E98" s="101">
        <v>21</v>
      </c>
      <c r="F98" s="101">
        <v>22</v>
      </c>
      <c r="G98" s="101">
        <v>25</v>
      </c>
      <c r="H98" s="101">
        <v>4</v>
      </c>
      <c r="I98" s="101">
        <v>2</v>
      </c>
      <c r="J98" s="59"/>
      <c r="K98" s="59"/>
      <c r="L98" s="56">
        <f t="shared" si="40"/>
        <v>82</v>
      </c>
      <c r="M98" s="60">
        <v>91</v>
      </c>
      <c r="N98" s="58">
        <f t="shared" si="41"/>
        <v>86</v>
      </c>
      <c r="O98">
        <f t="shared" si="42"/>
        <v>0</v>
      </c>
      <c r="P98">
        <f t="shared" si="43"/>
        <v>0.60872071008393702</v>
      </c>
      <c r="Q98">
        <f t="shared" si="49"/>
        <v>0.5158903888408225</v>
      </c>
      <c r="R98">
        <f t="shared" si="50"/>
        <v>1905.8253582901928</v>
      </c>
      <c r="S98">
        <f t="shared" si="51"/>
        <v>23628.934312307851</v>
      </c>
      <c r="T98">
        <f t="shared" si="53"/>
        <v>5</v>
      </c>
      <c r="U98">
        <f t="shared" si="54"/>
        <v>10</v>
      </c>
      <c r="V98">
        <f t="shared" si="55"/>
        <v>15</v>
      </c>
      <c r="W98">
        <f t="shared" si="56"/>
        <v>13</v>
      </c>
      <c r="X98">
        <f t="shared" si="57"/>
        <v>3</v>
      </c>
      <c r="Y98">
        <f t="shared" si="58"/>
        <v>1</v>
      </c>
      <c r="Z98" t="e">
        <f t="shared" si="59"/>
        <v>#NUM!</v>
      </c>
      <c r="AA98" t="e">
        <f t="shared" si="60"/>
        <v>#NUM!</v>
      </c>
      <c r="AB98">
        <f t="shared" si="61"/>
        <v>55</v>
      </c>
    </row>
    <row r="99" spans="1:28" ht="15">
      <c r="A99" s="103" t="s">
        <v>508</v>
      </c>
      <c r="B99" s="101" t="s">
        <v>509</v>
      </c>
      <c r="C99" s="61">
        <v>76</v>
      </c>
      <c r="D99" s="101">
        <v>6</v>
      </c>
      <c r="E99" s="101">
        <v>16</v>
      </c>
      <c r="F99" s="101">
        <v>20</v>
      </c>
      <c r="G99" s="101">
        <v>19</v>
      </c>
      <c r="H99" s="101">
        <v>4</v>
      </c>
      <c r="I99" s="101">
        <v>2</v>
      </c>
      <c r="J99" s="59"/>
      <c r="K99" s="59"/>
      <c r="L99" s="56">
        <f t="shared" si="40"/>
        <v>67</v>
      </c>
      <c r="M99" s="60">
        <v>87</v>
      </c>
      <c r="N99" s="58">
        <f t="shared" si="41"/>
        <v>75</v>
      </c>
      <c r="O99">
        <f t="shared" si="42"/>
        <v>0</v>
      </c>
      <c r="P99">
        <f t="shared" si="43"/>
        <v>-5.6249990418427709E-3</v>
      </c>
      <c r="Q99">
        <f t="shared" si="49"/>
        <v>1.0003760146836346E-3</v>
      </c>
      <c r="R99">
        <f t="shared" si="50"/>
        <v>-17.611140276176513</v>
      </c>
      <c r="S99">
        <f t="shared" si="51"/>
        <v>45.819460199056628</v>
      </c>
      <c r="T99">
        <f t="shared" si="53"/>
        <v>5</v>
      </c>
      <c r="U99">
        <f t="shared" si="54"/>
        <v>10</v>
      </c>
      <c r="V99">
        <f t="shared" si="55"/>
        <v>15</v>
      </c>
      <c r="W99">
        <f t="shared" si="56"/>
        <v>13</v>
      </c>
      <c r="X99">
        <f t="shared" si="57"/>
        <v>3</v>
      </c>
      <c r="Y99">
        <f t="shared" si="58"/>
        <v>1</v>
      </c>
      <c r="Z99" t="e">
        <f t="shared" si="59"/>
        <v>#NUM!</v>
      </c>
      <c r="AA99" t="e">
        <f t="shared" si="60"/>
        <v>#NUM!</v>
      </c>
      <c r="AB99">
        <f t="shared" si="61"/>
        <v>55</v>
      </c>
    </row>
    <row r="100" spans="1:28" ht="15">
      <c r="A100" s="103" t="s">
        <v>510</v>
      </c>
      <c r="B100" s="101" t="s">
        <v>511</v>
      </c>
      <c r="C100" s="61">
        <v>77</v>
      </c>
      <c r="D100" s="101">
        <v>4</v>
      </c>
      <c r="E100" s="101">
        <v>9</v>
      </c>
      <c r="F100" s="101">
        <v>10</v>
      </c>
      <c r="G100" s="101">
        <v>10</v>
      </c>
      <c r="H100" s="101">
        <v>3</v>
      </c>
      <c r="I100" s="101">
        <v>2</v>
      </c>
      <c r="J100" s="59"/>
      <c r="K100" s="59"/>
      <c r="L100" s="56">
        <f t="shared" si="40"/>
        <v>38</v>
      </c>
      <c r="M100" s="60">
        <v>85</v>
      </c>
      <c r="N100" s="58">
        <f t="shared" si="41"/>
        <v>57</v>
      </c>
      <c r="O100">
        <f t="shared" si="42"/>
        <v>0</v>
      </c>
      <c r="P100">
        <f t="shared" si="43"/>
        <v>-10.080164445754493</v>
      </c>
      <c r="Q100">
        <f t="shared" si="49"/>
        <v>21.774932773977028</v>
      </c>
      <c r="R100">
        <f t="shared" si="50"/>
        <v>-31559.683608933057</v>
      </c>
      <c r="S100">
        <f t="shared" si="51"/>
        <v>997340.65084507072</v>
      </c>
      <c r="T100">
        <f t="shared" si="53"/>
        <v>5</v>
      </c>
      <c r="U100">
        <f t="shared" si="54"/>
        <v>10</v>
      </c>
      <c r="V100">
        <f t="shared" si="55"/>
        <v>15</v>
      </c>
      <c r="W100">
        <f t="shared" si="56"/>
        <v>13</v>
      </c>
      <c r="X100">
        <f t="shared" si="57"/>
        <v>3</v>
      </c>
      <c r="Y100">
        <f t="shared" si="58"/>
        <v>1</v>
      </c>
      <c r="Z100" t="e">
        <f t="shared" si="59"/>
        <v>#NUM!</v>
      </c>
      <c r="AA100" t="e">
        <f t="shared" si="60"/>
        <v>#NUM!</v>
      </c>
      <c r="AB100">
        <f t="shared" si="61"/>
        <v>55</v>
      </c>
    </row>
    <row r="101" spans="1:28" ht="15">
      <c r="A101" s="103" t="s">
        <v>512</v>
      </c>
      <c r="B101" s="101" t="s">
        <v>513</v>
      </c>
      <c r="C101" s="61">
        <v>78</v>
      </c>
      <c r="D101" s="101">
        <v>8</v>
      </c>
      <c r="E101" s="101">
        <v>22</v>
      </c>
      <c r="F101" s="101">
        <v>18</v>
      </c>
      <c r="G101" s="101">
        <v>24</v>
      </c>
      <c r="H101" s="101">
        <v>4</v>
      </c>
      <c r="I101" s="101">
        <v>2</v>
      </c>
      <c r="J101" s="59"/>
      <c r="K101" s="59"/>
      <c r="L101" s="56">
        <f t="shared" si="40"/>
        <v>78</v>
      </c>
      <c r="M101" s="60">
        <v>88</v>
      </c>
      <c r="N101" s="58">
        <f t="shared" si="41"/>
        <v>82</v>
      </c>
      <c r="O101">
        <f t="shared" si="42"/>
        <v>0</v>
      </c>
      <c r="P101">
        <f t="shared" si="43"/>
        <v>0.18919263528740582</v>
      </c>
      <c r="Q101">
        <f t="shared" si="49"/>
        <v>0.10861062231585526</v>
      </c>
      <c r="R101">
        <f t="shared" si="50"/>
        <v>592.33753010106545</v>
      </c>
      <c r="S101">
        <f t="shared" si="51"/>
        <v>4974.6095601561346</v>
      </c>
      <c r="T101">
        <f t="shared" si="53"/>
        <v>5</v>
      </c>
      <c r="U101">
        <f t="shared" si="54"/>
        <v>10</v>
      </c>
      <c r="V101">
        <f t="shared" si="55"/>
        <v>15</v>
      </c>
      <c r="W101">
        <f t="shared" si="56"/>
        <v>13</v>
      </c>
      <c r="X101">
        <f t="shared" si="57"/>
        <v>3</v>
      </c>
      <c r="Y101">
        <f t="shared" si="58"/>
        <v>1</v>
      </c>
      <c r="Z101" t="e">
        <f t="shared" si="59"/>
        <v>#NUM!</v>
      </c>
      <c r="AA101" t="e">
        <f t="shared" si="60"/>
        <v>#NUM!</v>
      </c>
      <c r="AB101">
        <f t="shared" si="61"/>
        <v>55</v>
      </c>
    </row>
    <row r="102" spans="1:28" ht="15">
      <c r="A102" s="103" t="s">
        <v>514</v>
      </c>
      <c r="B102" s="101" t="s">
        <v>515</v>
      </c>
      <c r="C102" s="61">
        <v>79</v>
      </c>
      <c r="D102" s="101">
        <v>8</v>
      </c>
      <c r="E102" s="101">
        <v>22</v>
      </c>
      <c r="F102" s="101">
        <v>18</v>
      </c>
      <c r="G102" s="101">
        <v>25</v>
      </c>
      <c r="H102" s="101">
        <v>3</v>
      </c>
      <c r="I102" s="101">
        <v>2</v>
      </c>
      <c r="J102" s="59"/>
      <c r="K102" s="59"/>
      <c r="L102" s="56">
        <f t="shared" si="40"/>
        <v>78</v>
      </c>
      <c r="M102" s="60">
        <v>86</v>
      </c>
      <c r="N102" s="58">
        <f t="shared" si="41"/>
        <v>81</v>
      </c>
      <c r="O102">
        <f t="shared" si="42"/>
        <v>0</v>
      </c>
      <c r="P102">
        <f t="shared" si="43"/>
        <v>0.18919263528740582</v>
      </c>
      <c r="Q102">
        <f t="shared" si="49"/>
        <v>0.10861062231585526</v>
      </c>
      <c r="R102">
        <f t="shared" si="50"/>
        <v>592.33753010106545</v>
      </c>
      <c r="S102">
        <f t="shared" si="51"/>
        <v>4974.6095601561346</v>
      </c>
      <c r="T102">
        <f t="shared" si="53"/>
        <v>5</v>
      </c>
      <c r="U102">
        <f t="shared" si="54"/>
        <v>10</v>
      </c>
      <c r="V102">
        <f t="shared" si="55"/>
        <v>15</v>
      </c>
      <c r="W102">
        <f t="shared" si="56"/>
        <v>13</v>
      </c>
      <c r="X102">
        <f t="shared" si="57"/>
        <v>3</v>
      </c>
      <c r="Y102">
        <f t="shared" si="58"/>
        <v>1</v>
      </c>
      <c r="Z102" t="e">
        <f t="shared" si="59"/>
        <v>#NUM!</v>
      </c>
      <c r="AA102" t="e">
        <f t="shared" si="60"/>
        <v>#NUM!</v>
      </c>
      <c r="AB102">
        <f t="shared" si="61"/>
        <v>55</v>
      </c>
    </row>
    <row r="103" spans="1:28" ht="15">
      <c r="A103" s="103" t="s">
        <v>516</v>
      </c>
      <c r="B103" s="101" t="s">
        <v>517</v>
      </c>
      <c r="C103" s="61">
        <v>80</v>
      </c>
      <c r="D103" s="101">
        <v>7</v>
      </c>
      <c r="E103" s="101">
        <v>21</v>
      </c>
      <c r="F103" s="101">
        <v>23</v>
      </c>
      <c r="G103" s="101">
        <v>17</v>
      </c>
      <c r="H103" s="101">
        <v>4</v>
      </c>
      <c r="I103" s="101">
        <v>1</v>
      </c>
      <c r="J103" s="59"/>
      <c r="K103" s="59"/>
      <c r="L103" s="56">
        <f t="shared" si="40"/>
        <v>73</v>
      </c>
      <c r="M103" s="60">
        <v>88</v>
      </c>
      <c r="N103" s="58">
        <f t="shared" si="41"/>
        <v>79</v>
      </c>
      <c r="O103">
        <f t="shared" si="42"/>
        <v>0</v>
      </c>
      <c r="P103">
        <f t="shared" si="43"/>
        <v>1.2534528641252903E-2</v>
      </c>
      <c r="Q103">
        <f t="shared" si="49"/>
        <v>2.9116824539953574E-3</v>
      </c>
      <c r="R103">
        <f t="shared" si="50"/>
        <v>39.243978630890467</v>
      </c>
      <c r="S103">
        <f t="shared" si="51"/>
        <v>133.36157240367544</v>
      </c>
      <c r="T103">
        <f t="shared" si="53"/>
        <v>5</v>
      </c>
      <c r="U103">
        <f t="shared" si="54"/>
        <v>11</v>
      </c>
      <c r="V103">
        <f t="shared" si="55"/>
        <v>15</v>
      </c>
      <c r="W103">
        <f t="shared" si="56"/>
        <v>13</v>
      </c>
      <c r="X103">
        <f t="shared" si="57"/>
        <v>3</v>
      </c>
      <c r="Y103">
        <f t="shared" si="58"/>
        <v>1</v>
      </c>
      <c r="Z103" t="e">
        <f t="shared" si="59"/>
        <v>#NUM!</v>
      </c>
      <c r="AA103" t="e">
        <f t="shared" si="60"/>
        <v>#NUM!</v>
      </c>
      <c r="AB103">
        <f t="shared" si="61"/>
        <v>55</v>
      </c>
    </row>
    <row r="104" spans="1:28" ht="15">
      <c r="A104" s="103" t="s">
        <v>518</v>
      </c>
      <c r="B104" s="101" t="s">
        <v>519</v>
      </c>
      <c r="C104" s="61">
        <v>81</v>
      </c>
      <c r="D104" s="101">
        <v>8</v>
      </c>
      <c r="E104" s="101">
        <v>19</v>
      </c>
      <c r="F104" s="101">
        <v>34</v>
      </c>
      <c r="G104" s="101">
        <v>27</v>
      </c>
      <c r="H104" s="101">
        <v>4</v>
      </c>
      <c r="I104" s="101">
        <v>2</v>
      </c>
      <c r="J104" s="59"/>
      <c r="K104" s="59"/>
      <c r="L104" s="56">
        <f t="shared" si="40"/>
        <v>94</v>
      </c>
      <c r="M104" s="60">
        <v>88</v>
      </c>
      <c r="N104" s="58">
        <f t="shared" si="41"/>
        <v>92</v>
      </c>
      <c r="O104">
        <f t="shared" si="42"/>
        <v>0</v>
      </c>
      <c r="P104">
        <f t="shared" si="43"/>
        <v>4.6388677368039328</v>
      </c>
      <c r="Q104">
        <f t="shared" si="49"/>
        <v>7.7365853341550315</v>
      </c>
      <c r="R104">
        <f t="shared" si="50"/>
        <v>14523.691440260172</v>
      </c>
      <c r="S104">
        <f t="shared" si="51"/>
        <v>354352.92189310107</v>
      </c>
      <c r="T104">
        <f t="shared" si="53"/>
        <v>5</v>
      </c>
      <c r="U104">
        <f t="shared" si="54"/>
        <v>11</v>
      </c>
      <c r="V104">
        <f t="shared" si="55"/>
        <v>15</v>
      </c>
      <c r="W104">
        <f t="shared" si="56"/>
        <v>13</v>
      </c>
      <c r="X104">
        <f t="shared" si="57"/>
        <v>3</v>
      </c>
      <c r="Y104">
        <f t="shared" si="58"/>
        <v>1</v>
      </c>
      <c r="Z104" t="e">
        <f t="shared" si="59"/>
        <v>#NUM!</v>
      </c>
      <c r="AA104" t="e">
        <f t="shared" si="60"/>
        <v>#NUM!</v>
      </c>
      <c r="AB104">
        <f t="shared" si="61"/>
        <v>55</v>
      </c>
    </row>
    <row r="105" spans="1:28" ht="15">
      <c r="A105" s="103" t="s">
        <v>520</v>
      </c>
      <c r="B105" s="101" t="s">
        <v>521</v>
      </c>
      <c r="C105" s="61">
        <v>82</v>
      </c>
      <c r="D105" s="101">
        <v>6</v>
      </c>
      <c r="E105" s="101">
        <v>23</v>
      </c>
      <c r="F105" s="101">
        <v>26</v>
      </c>
      <c r="G105" s="101">
        <v>23</v>
      </c>
      <c r="H105" s="101">
        <v>4</v>
      </c>
      <c r="I105" s="101">
        <v>2</v>
      </c>
      <c r="J105" s="59"/>
      <c r="K105" s="59"/>
      <c r="L105" s="56">
        <f t="shared" si="40"/>
        <v>84</v>
      </c>
      <c r="M105" s="60">
        <v>89</v>
      </c>
      <c r="N105" s="58">
        <f t="shared" si="41"/>
        <v>86</v>
      </c>
      <c r="O105">
        <f t="shared" si="42"/>
        <v>0</v>
      </c>
      <c r="P105">
        <f t="shared" si="43"/>
        <v>0.95337941692033823</v>
      </c>
      <c r="Q105">
        <f t="shared" si="49"/>
        <v>0.93832732142541486</v>
      </c>
      <c r="R105">
        <f t="shared" si="50"/>
        <v>2984.906934722419</v>
      </c>
      <c r="S105">
        <f t="shared" si="51"/>
        <v>42977.491189986002</v>
      </c>
      <c r="T105">
        <f t="shared" si="53"/>
        <v>5</v>
      </c>
      <c r="U105">
        <f t="shared" si="54"/>
        <v>11</v>
      </c>
      <c r="V105">
        <f t="shared" si="55"/>
        <v>15</v>
      </c>
      <c r="W105">
        <f t="shared" si="56"/>
        <v>13</v>
      </c>
      <c r="X105">
        <f t="shared" si="57"/>
        <v>3</v>
      </c>
      <c r="Y105">
        <f t="shared" si="58"/>
        <v>1</v>
      </c>
      <c r="Z105" t="e">
        <f t="shared" si="59"/>
        <v>#NUM!</v>
      </c>
      <c r="AA105" t="e">
        <f t="shared" si="60"/>
        <v>#NUM!</v>
      </c>
      <c r="AB105">
        <f t="shared" si="61"/>
        <v>55</v>
      </c>
    </row>
    <row r="106" spans="1:28" ht="15">
      <c r="A106" s="103" t="s">
        <v>522</v>
      </c>
      <c r="B106" s="101" t="s">
        <v>523</v>
      </c>
      <c r="C106" s="61">
        <v>83</v>
      </c>
      <c r="D106" s="101">
        <v>5</v>
      </c>
      <c r="E106" s="101">
        <v>15</v>
      </c>
      <c r="F106" s="101">
        <v>12</v>
      </c>
      <c r="G106" s="101">
        <v>17</v>
      </c>
      <c r="H106" s="101">
        <v>4</v>
      </c>
      <c r="I106" s="101">
        <v>2</v>
      </c>
      <c r="J106" s="59"/>
      <c r="K106" s="59"/>
      <c r="L106" s="56">
        <f t="shared" si="40"/>
        <v>55</v>
      </c>
      <c r="M106" s="60">
        <v>84</v>
      </c>
      <c r="N106" s="58">
        <f t="shared" si="41"/>
        <v>67</v>
      </c>
      <c r="O106">
        <f t="shared" si="42"/>
        <v>0</v>
      </c>
      <c r="P106">
        <f t="shared" si="43"/>
        <v>-0.99437010792437563</v>
      </c>
      <c r="Q106">
        <f t="shared" si="49"/>
        <v>0.99250052955075563</v>
      </c>
      <c r="R106">
        <f t="shared" si="50"/>
        <v>-3113.2434560123879</v>
      </c>
      <c r="S106">
        <f t="shared" si="51"/>
        <v>45458.745355540188</v>
      </c>
      <c r="T106">
        <f t="shared" si="53"/>
        <v>6</v>
      </c>
      <c r="U106">
        <f t="shared" si="54"/>
        <v>11</v>
      </c>
      <c r="V106">
        <f t="shared" si="55"/>
        <v>15</v>
      </c>
      <c r="W106">
        <f t="shared" si="56"/>
        <v>13</v>
      </c>
      <c r="X106">
        <f t="shared" si="57"/>
        <v>3</v>
      </c>
      <c r="Y106">
        <f t="shared" si="58"/>
        <v>1</v>
      </c>
      <c r="Z106" t="e">
        <f t="shared" si="59"/>
        <v>#NUM!</v>
      </c>
      <c r="AA106" t="e">
        <f t="shared" si="60"/>
        <v>#NUM!</v>
      </c>
      <c r="AB106">
        <f t="shared" si="61"/>
        <v>56</v>
      </c>
    </row>
    <row r="107" spans="1:28" ht="15">
      <c r="A107" s="103" t="s">
        <v>524</v>
      </c>
      <c r="B107" s="101" t="s">
        <v>525</v>
      </c>
      <c r="C107" s="61">
        <v>84</v>
      </c>
      <c r="D107" s="101">
        <v>5</v>
      </c>
      <c r="E107" s="101">
        <v>9</v>
      </c>
      <c r="F107" s="101">
        <v>12</v>
      </c>
      <c r="G107" s="101">
        <v>21</v>
      </c>
      <c r="H107" s="101">
        <v>2</v>
      </c>
      <c r="I107" s="101">
        <v>1</v>
      </c>
      <c r="J107" s="59"/>
      <c r="K107" s="59"/>
      <c r="L107" s="56">
        <f t="shared" si="40"/>
        <v>50</v>
      </c>
      <c r="M107" s="60">
        <v>79</v>
      </c>
      <c r="N107" s="58">
        <f t="shared" si="41"/>
        <v>62</v>
      </c>
      <c r="O107">
        <f t="shared" si="42"/>
        <v>0</v>
      </c>
      <c r="P107">
        <f t="shared" si="43"/>
        <v>-2.405571619188545</v>
      </c>
      <c r="Q107">
        <f t="shared" si="49"/>
        <v>3.2232282080289441</v>
      </c>
      <c r="R107">
        <f t="shared" si="50"/>
        <v>-7531.5318126773664</v>
      </c>
      <c r="S107">
        <f t="shared" si="51"/>
        <v>147631.06514200481</v>
      </c>
      <c r="T107">
        <f t="shared" si="53"/>
        <v>6</v>
      </c>
      <c r="U107">
        <f t="shared" si="54"/>
        <v>11</v>
      </c>
      <c r="V107">
        <f t="shared" si="55"/>
        <v>15</v>
      </c>
      <c r="W107">
        <f t="shared" si="56"/>
        <v>13</v>
      </c>
      <c r="X107">
        <f t="shared" si="57"/>
        <v>3</v>
      </c>
      <c r="Y107">
        <f t="shared" si="58"/>
        <v>1</v>
      </c>
      <c r="Z107" t="e">
        <f t="shared" si="59"/>
        <v>#NUM!</v>
      </c>
      <c r="AA107" t="e">
        <f t="shared" si="60"/>
        <v>#NUM!</v>
      </c>
      <c r="AB107">
        <f t="shared" si="61"/>
        <v>56</v>
      </c>
    </row>
    <row r="108" spans="1:28" ht="15">
      <c r="A108" s="103" t="s">
        <v>526</v>
      </c>
      <c r="B108" s="101" t="s">
        <v>527</v>
      </c>
      <c r="C108" s="61">
        <v>85</v>
      </c>
      <c r="D108" s="101">
        <v>7</v>
      </c>
      <c r="E108" s="101">
        <v>10</v>
      </c>
      <c r="F108" s="101">
        <v>13</v>
      </c>
      <c r="G108" s="101">
        <v>10</v>
      </c>
      <c r="H108" s="101">
        <v>3</v>
      </c>
      <c r="I108" s="101">
        <v>2</v>
      </c>
      <c r="J108" s="59"/>
      <c r="K108" s="59"/>
      <c r="L108" s="56">
        <f t="shared" si="40"/>
        <v>45</v>
      </c>
      <c r="M108" s="60">
        <v>79</v>
      </c>
      <c r="N108" s="58">
        <f t="shared" si="41"/>
        <v>59</v>
      </c>
      <c r="O108">
        <f t="shared" si="42"/>
        <v>0</v>
      </c>
      <c r="P108">
        <f t="shared" si="43"/>
        <v>-4.7558922313381355</v>
      </c>
      <c r="Q108">
        <f t="shared" si="49"/>
        <v>7.9979006786431919</v>
      </c>
      <c r="R108">
        <f t="shared" si="50"/>
        <v>-14890.079909602086</v>
      </c>
      <c r="S108">
        <f t="shared" si="51"/>
        <v>366321.74946436641</v>
      </c>
      <c r="T108">
        <f t="shared" si="53"/>
        <v>6</v>
      </c>
      <c r="U108">
        <f t="shared" si="54"/>
        <v>11</v>
      </c>
      <c r="V108">
        <f t="shared" si="55"/>
        <v>16</v>
      </c>
      <c r="W108">
        <f t="shared" si="56"/>
        <v>13</v>
      </c>
      <c r="X108">
        <f t="shared" si="57"/>
        <v>3</v>
      </c>
      <c r="Y108">
        <f t="shared" si="58"/>
        <v>1</v>
      </c>
      <c r="Z108" t="e">
        <f t="shared" si="59"/>
        <v>#NUM!</v>
      </c>
      <c r="AA108" t="e">
        <f t="shared" si="60"/>
        <v>#NUM!</v>
      </c>
      <c r="AB108">
        <f t="shared" si="61"/>
        <v>56</v>
      </c>
    </row>
    <row r="109" spans="1:28" ht="15">
      <c r="A109" s="103" t="s">
        <v>528</v>
      </c>
      <c r="B109" s="101" t="s">
        <v>529</v>
      </c>
      <c r="C109" s="61">
        <v>86</v>
      </c>
      <c r="D109" s="101">
        <v>5</v>
      </c>
      <c r="E109" s="101">
        <v>8</v>
      </c>
      <c r="F109" s="101">
        <v>11</v>
      </c>
      <c r="G109" s="101">
        <v>14</v>
      </c>
      <c r="H109" s="101">
        <v>3</v>
      </c>
      <c r="I109" s="101">
        <v>2</v>
      </c>
      <c r="J109" s="59"/>
      <c r="K109" s="59"/>
      <c r="L109" s="56">
        <f t="shared" si="40"/>
        <v>43</v>
      </c>
      <c r="M109" s="60">
        <v>76</v>
      </c>
      <c r="N109" s="58">
        <f t="shared" si="41"/>
        <v>56</v>
      </c>
      <c r="O109">
        <f t="shared" si="42"/>
        <v>0</v>
      </c>
      <c r="P109">
        <f t="shared" si="43"/>
        <v>-6.012633032436411</v>
      </c>
      <c r="Q109">
        <f t="shared" si="49"/>
        <v>10.93334195059008</v>
      </c>
      <c r="R109">
        <f t="shared" si="50"/>
        <v>-18824.771875644703</v>
      </c>
      <c r="S109">
        <f t="shared" si="51"/>
        <v>500771.52889972593</v>
      </c>
      <c r="T109">
        <f t="shared" si="53"/>
        <v>6</v>
      </c>
      <c r="U109">
        <f t="shared" si="54"/>
        <v>11</v>
      </c>
      <c r="V109">
        <f t="shared" si="55"/>
        <v>16</v>
      </c>
      <c r="W109">
        <f t="shared" si="56"/>
        <v>13</v>
      </c>
      <c r="X109">
        <f t="shared" si="57"/>
        <v>3</v>
      </c>
      <c r="Y109">
        <f t="shared" si="58"/>
        <v>1</v>
      </c>
      <c r="Z109" t="e">
        <f t="shared" si="59"/>
        <v>#NUM!</v>
      </c>
      <c r="AA109" t="e">
        <f t="shared" si="60"/>
        <v>#NUM!</v>
      </c>
      <c r="AB109">
        <f t="shared" si="61"/>
        <v>56</v>
      </c>
    </row>
    <row r="110" spans="1:28" ht="15">
      <c r="A110" s="103" t="s">
        <v>530</v>
      </c>
      <c r="B110" s="101" t="s">
        <v>531</v>
      </c>
      <c r="C110" s="61">
        <v>87</v>
      </c>
      <c r="D110" s="101">
        <v>5</v>
      </c>
      <c r="E110" s="101">
        <v>22</v>
      </c>
      <c r="F110" s="101">
        <v>20</v>
      </c>
      <c r="G110" s="101">
        <v>14</v>
      </c>
      <c r="H110" s="101">
        <v>3</v>
      </c>
      <c r="I110" s="101">
        <v>2</v>
      </c>
      <c r="J110" s="59"/>
      <c r="K110" s="59"/>
      <c r="L110" s="56">
        <f t="shared" si="40"/>
        <v>66</v>
      </c>
      <c r="M110" s="60">
        <v>77</v>
      </c>
      <c r="N110" s="58">
        <f t="shared" si="41"/>
        <v>70</v>
      </c>
      <c r="O110">
        <f t="shared" si="42"/>
        <v>0</v>
      </c>
      <c r="P110">
        <f t="shared" si="43"/>
        <v>-1.4923442468436847E-2</v>
      </c>
      <c r="Q110">
        <f t="shared" si="49"/>
        <v>3.6741652689036646E-3</v>
      </c>
      <c r="R110">
        <f t="shared" si="50"/>
        <v>-46.723357063717962</v>
      </c>
      <c r="S110">
        <f t="shared" si="51"/>
        <v>168.2849916753824</v>
      </c>
      <c r="T110">
        <f t="shared" si="53"/>
        <v>6</v>
      </c>
      <c r="U110">
        <f t="shared" si="54"/>
        <v>11</v>
      </c>
      <c r="V110">
        <f t="shared" si="55"/>
        <v>16</v>
      </c>
      <c r="W110">
        <f t="shared" si="56"/>
        <v>13</v>
      </c>
      <c r="X110">
        <f t="shared" si="57"/>
        <v>3</v>
      </c>
      <c r="Y110">
        <f t="shared" si="58"/>
        <v>1</v>
      </c>
      <c r="Z110" t="e">
        <f t="shared" si="59"/>
        <v>#NUM!</v>
      </c>
      <c r="AA110" t="e">
        <f t="shared" si="60"/>
        <v>#NUM!</v>
      </c>
      <c r="AB110">
        <f t="shared" si="61"/>
        <v>56</v>
      </c>
    </row>
    <row r="111" spans="1:28" ht="15">
      <c r="A111" s="103" t="s">
        <v>532</v>
      </c>
      <c r="B111" s="101" t="s">
        <v>533</v>
      </c>
      <c r="C111" s="61">
        <v>88</v>
      </c>
      <c r="D111" s="101">
        <v>1</v>
      </c>
      <c r="E111" s="101">
        <v>10</v>
      </c>
      <c r="F111" s="101">
        <v>12</v>
      </c>
      <c r="G111" s="101">
        <v>8</v>
      </c>
      <c r="H111" s="101">
        <v>4</v>
      </c>
      <c r="I111" s="101">
        <v>1</v>
      </c>
      <c r="J111" s="59"/>
      <c r="K111" s="59"/>
      <c r="L111" s="56">
        <f t="shared" si="40"/>
        <v>36</v>
      </c>
      <c r="M111" s="60">
        <v>79</v>
      </c>
      <c r="N111" s="58">
        <f t="shared" si="41"/>
        <v>53</v>
      </c>
      <c r="O111">
        <f t="shared" si="42"/>
        <v>0</v>
      </c>
      <c r="P111">
        <f t="shared" si="43"/>
        <v>-12.117693181303576</v>
      </c>
      <c r="Q111">
        <f t="shared" si="49"/>
        <v>27.832994643016072</v>
      </c>
      <c r="R111">
        <f t="shared" si="50"/>
        <v>-37938.921029521131</v>
      </c>
      <c r="S111">
        <f t="shared" si="51"/>
        <v>1274813.4416932599</v>
      </c>
      <c r="T111">
        <f t="shared" si="53"/>
        <v>6</v>
      </c>
      <c r="U111">
        <f t="shared" si="54"/>
        <v>11</v>
      </c>
      <c r="V111">
        <f t="shared" si="55"/>
        <v>16</v>
      </c>
      <c r="W111">
        <f t="shared" si="56"/>
        <v>13</v>
      </c>
      <c r="X111">
        <f t="shared" si="57"/>
        <v>3</v>
      </c>
      <c r="Y111">
        <f t="shared" si="58"/>
        <v>2</v>
      </c>
      <c r="Z111" t="e">
        <f t="shared" si="59"/>
        <v>#NUM!</v>
      </c>
      <c r="AA111" t="e">
        <f t="shared" si="60"/>
        <v>#NUM!</v>
      </c>
      <c r="AB111">
        <f t="shared" si="61"/>
        <v>56</v>
      </c>
    </row>
    <row r="112" spans="1:28" ht="15">
      <c r="A112" s="103" t="s">
        <v>534</v>
      </c>
      <c r="B112" s="101" t="s">
        <v>535</v>
      </c>
      <c r="C112" s="61">
        <v>89</v>
      </c>
      <c r="D112" s="101">
        <v>5</v>
      </c>
      <c r="E112" s="101">
        <v>11</v>
      </c>
      <c r="F112" s="101">
        <v>21</v>
      </c>
      <c r="G112" s="101">
        <v>20</v>
      </c>
      <c r="H112" s="101">
        <v>4</v>
      </c>
      <c r="I112" s="101">
        <v>2</v>
      </c>
      <c r="J112" s="59"/>
      <c r="K112" s="59"/>
      <c r="L112" s="56">
        <f t="shared" si="40"/>
        <v>63</v>
      </c>
      <c r="M112" s="60">
        <v>89</v>
      </c>
      <c r="N112" s="58">
        <f t="shared" si="41"/>
        <v>73</v>
      </c>
      <c r="O112">
        <f t="shared" si="42"/>
        <v>0</v>
      </c>
      <c r="P112">
        <f t="shared" si="43"/>
        <v>-9.1898530706153253E-2</v>
      </c>
      <c r="Q112">
        <f t="shared" si="49"/>
        <v>4.1471023814657039E-2</v>
      </c>
      <c r="R112">
        <f t="shared" si="50"/>
        <v>-287.7223450886799</v>
      </c>
      <c r="S112">
        <f t="shared" si="51"/>
        <v>1899.4656980962634</v>
      </c>
      <c r="T112">
        <f t="shared" si="53"/>
        <v>6</v>
      </c>
      <c r="U112">
        <f t="shared" si="54"/>
        <v>11</v>
      </c>
      <c r="V112">
        <f t="shared" si="55"/>
        <v>16</v>
      </c>
      <c r="W112">
        <f t="shared" si="56"/>
        <v>14</v>
      </c>
      <c r="X112">
        <f t="shared" si="57"/>
        <v>3</v>
      </c>
      <c r="Y112">
        <f t="shared" si="58"/>
        <v>2</v>
      </c>
      <c r="Z112" t="e">
        <f t="shared" si="59"/>
        <v>#NUM!</v>
      </c>
      <c r="AA112" t="e">
        <f t="shared" si="60"/>
        <v>#NUM!</v>
      </c>
      <c r="AB112">
        <f t="shared" si="61"/>
        <v>56</v>
      </c>
    </row>
    <row r="113" spans="1:28" ht="15">
      <c r="A113" s="103" t="s">
        <v>536</v>
      </c>
      <c r="B113" s="101" t="s">
        <v>537</v>
      </c>
      <c r="C113" s="61">
        <v>90</v>
      </c>
      <c r="D113" s="101">
        <v>6</v>
      </c>
      <c r="E113" s="101">
        <v>7</v>
      </c>
      <c r="F113" s="101">
        <v>9</v>
      </c>
      <c r="G113" s="101">
        <v>10</v>
      </c>
      <c r="H113" s="101">
        <v>4</v>
      </c>
      <c r="I113" s="101">
        <v>2</v>
      </c>
      <c r="J113" s="59"/>
      <c r="K113" s="59"/>
      <c r="L113" s="56">
        <f t="shared" si="40"/>
        <v>38</v>
      </c>
      <c r="M113" s="60">
        <v>81</v>
      </c>
      <c r="N113" s="58">
        <f t="shared" si="41"/>
        <v>55</v>
      </c>
      <c r="O113">
        <f t="shared" si="42"/>
        <v>0</v>
      </c>
      <c r="P113">
        <f t="shared" si="43"/>
        <v>-10.080164445754493</v>
      </c>
      <c r="Q113">
        <f t="shared" si="49"/>
        <v>21.774932773977028</v>
      </c>
      <c r="R113">
        <f t="shared" si="50"/>
        <v>-31559.683608933057</v>
      </c>
      <c r="S113">
        <f t="shared" si="51"/>
        <v>997340.65084507072</v>
      </c>
      <c r="T113">
        <f t="shared" si="53"/>
        <v>6</v>
      </c>
      <c r="U113">
        <f t="shared" si="54"/>
        <v>11</v>
      </c>
      <c r="V113">
        <f t="shared" si="55"/>
        <v>16</v>
      </c>
      <c r="W113">
        <f t="shared" si="56"/>
        <v>14</v>
      </c>
      <c r="X113">
        <f t="shared" si="57"/>
        <v>3</v>
      </c>
      <c r="Y113">
        <f t="shared" si="58"/>
        <v>2</v>
      </c>
      <c r="Z113" t="e">
        <f t="shared" si="59"/>
        <v>#NUM!</v>
      </c>
      <c r="AA113" t="e">
        <f t="shared" si="60"/>
        <v>#NUM!</v>
      </c>
      <c r="AB113">
        <f t="shared" si="61"/>
        <v>56</v>
      </c>
    </row>
    <row r="114" spans="1:28" ht="15">
      <c r="A114" s="103" t="s">
        <v>538</v>
      </c>
      <c r="B114" s="101" t="s">
        <v>539</v>
      </c>
      <c r="C114" s="61">
        <v>91</v>
      </c>
      <c r="D114" s="101">
        <v>6</v>
      </c>
      <c r="E114" s="101">
        <v>10</v>
      </c>
      <c r="F114" s="101">
        <v>16</v>
      </c>
      <c r="G114" s="101">
        <v>21</v>
      </c>
      <c r="H114" s="101">
        <v>4</v>
      </c>
      <c r="I114" s="101">
        <v>2</v>
      </c>
      <c r="J114" s="59"/>
      <c r="K114" s="59"/>
      <c r="L114" s="56">
        <f t="shared" si="40"/>
        <v>59</v>
      </c>
      <c r="M114" s="60">
        <v>81</v>
      </c>
      <c r="N114" s="58">
        <f t="shared" si="41"/>
        <v>68</v>
      </c>
      <c r="O114">
        <f t="shared" si="42"/>
        <v>0</v>
      </c>
      <c r="P114">
        <f t="shared" si="43"/>
        <v>-0.38059702757898201</v>
      </c>
      <c r="Q114">
        <f t="shared" si="49"/>
        <v>0.27581667766591256</v>
      </c>
      <c r="R114">
        <f t="shared" si="50"/>
        <v>-1191.5997836674169</v>
      </c>
      <c r="S114">
        <f t="shared" si="51"/>
        <v>12633.021083123393</v>
      </c>
      <c r="T114">
        <f t="shared" si="53"/>
        <v>6</v>
      </c>
      <c r="U114">
        <f t="shared" si="54"/>
        <v>11</v>
      </c>
      <c r="V114">
        <f t="shared" si="55"/>
        <v>16</v>
      </c>
      <c r="W114">
        <f t="shared" si="56"/>
        <v>14</v>
      </c>
      <c r="X114">
        <f t="shared" si="57"/>
        <v>3</v>
      </c>
      <c r="Y114">
        <f t="shared" si="58"/>
        <v>2</v>
      </c>
      <c r="Z114" t="e">
        <f t="shared" si="59"/>
        <v>#NUM!</v>
      </c>
      <c r="AA114" t="e">
        <f t="shared" si="60"/>
        <v>#NUM!</v>
      </c>
      <c r="AB114">
        <f t="shared" si="61"/>
        <v>56</v>
      </c>
    </row>
    <row r="115" spans="1:28" ht="15">
      <c r="A115" s="103" t="s">
        <v>540</v>
      </c>
      <c r="B115" s="101" t="s">
        <v>541</v>
      </c>
      <c r="C115" s="61">
        <v>92</v>
      </c>
      <c r="D115" s="101">
        <v>7</v>
      </c>
      <c r="E115" s="101">
        <v>13</v>
      </c>
      <c r="F115" s="101">
        <v>31</v>
      </c>
      <c r="G115" s="101">
        <v>26</v>
      </c>
      <c r="H115" s="101">
        <v>3</v>
      </c>
      <c r="I115" s="101">
        <v>2</v>
      </c>
      <c r="J115" s="59"/>
      <c r="K115" s="59"/>
      <c r="L115" s="56">
        <f t="shared" si="40"/>
        <v>82</v>
      </c>
      <c r="M115" s="60">
        <v>85</v>
      </c>
      <c r="N115" s="58">
        <f t="shared" si="41"/>
        <v>83</v>
      </c>
      <c r="O115">
        <f t="shared" si="42"/>
        <v>0</v>
      </c>
      <c r="P115">
        <f t="shared" si="43"/>
        <v>0.60872071008393702</v>
      </c>
      <c r="Q115">
        <f t="shared" si="49"/>
        <v>0.5158903888408225</v>
      </c>
      <c r="R115">
        <f t="shared" si="50"/>
        <v>1905.8253582901928</v>
      </c>
      <c r="S115">
        <f t="shared" si="51"/>
        <v>23628.934312307851</v>
      </c>
      <c r="T115">
        <f t="shared" si="53"/>
        <v>6</v>
      </c>
      <c r="U115">
        <f t="shared" si="54"/>
        <v>11</v>
      </c>
      <c r="V115">
        <f t="shared" si="55"/>
        <v>16</v>
      </c>
      <c r="W115">
        <f t="shared" si="56"/>
        <v>14</v>
      </c>
      <c r="X115">
        <f t="shared" si="57"/>
        <v>3</v>
      </c>
      <c r="Y115">
        <f t="shared" si="58"/>
        <v>2</v>
      </c>
      <c r="Z115" t="e">
        <f t="shared" si="59"/>
        <v>#NUM!</v>
      </c>
      <c r="AA115" t="e">
        <f t="shared" si="60"/>
        <v>#NUM!</v>
      </c>
      <c r="AB115">
        <f t="shared" si="61"/>
        <v>57</v>
      </c>
    </row>
    <row r="116" spans="1:28" ht="15">
      <c r="A116" s="103" t="s">
        <v>542</v>
      </c>
      <c r="B116" s="101" t="s">
        <v>543</v>
      </c>
      <c r="C116" s="61">
        <v>93</v>
      </c>
      <c r="D116" s="101">
        <v>6</v>
      </c>
      <c r="E116" s="101">
        <v>9</v>
      </c>
      <c r="F116" s="101">
        <v>22</v>
      </c>
      <c r="G116" s="101">
        <v>27</v>
      </c>
      <c r="H116" s="101">
        <v>1</v>
      </c>
      <c r="I116" s="101">
        <v>1</v>
      </c>
      <c r="J116" s="59"/>
      <c r="K116" s="59"/>
      <c r="L116" s="56">
        <f t="shared" si="40"/>
        <v>66</v>
      </c>
      <c r="M116" s="60">
        <v>87</v>
      </c>
      <c r="N116" s="58">
        <f t="shared" si="41"/>
        <v>74</v>
      </c>
      <c r="O116">
        <f t="shared" si="42"/>
        <v>0</v>
      </c>
      <c r="P116">
        <f t="shared" si="43"/>
        <v>-1.4923442468436847E-2</v>
      </c>
      <c r="Q116">
        <f t="shared" si="49"/>
        <v>3.6741652689036646E-3</v>
      </c>
      <c r="R116">
        <f t="shared" si="50"/>
        <v>-46.723357063717962</v>
      </c>
      <c r="S116">
        <f t="shared" si="51"/>
        <v>168.2849916753824</v>
      </c>
      <c r="T116">
        <f t="shared" si="53"/>
        <v>6</v>
      </c>
      <c r="U116">
        <f t="shared" si="54"/>
        <v>11</v>
      </c>
      <c r="V116">
        <f t="shared" si="55"/>
        <v>16</v>
      </c>
      <c r="W116">
        <f t="shared" si="56"/>
        <v>14</v>
      </c>
      <c r="X116">
        <f t="shared" si="57"/>
        <v>3</v>
      </c>
      <c r="Y116">
        <f t="shared" si="58"/>
        <v>2</v>
      </c>
      <c r="Z116" t="e">
        <f t="shared" si="59"/>
        <v>#NUM!</v>
      </c>
      <c r="AA116" t="e">
        <f t="shared" si="60"/>
        <v>#NUM!</v>
      </c>
      <c r="AB116">
        <f t="shared" si="61"/>
        <v>57</v>
      </c>
    </row>
    <row r="117" spans="1:28" ht="15">
      <c r="A117" s="103" t="s">
        <v>544</v>
      </c>
      <c r="B117" s="101" t="s">
        <v>545</v>
      </c>
      <c r="C117" s="61">
        <v>94</v>
      </c>
      <c r="D117" s="101">
        <v>6</v>
      </c>
      <c r="E117" s="101">
        <v>20</v>
      </c>
      <c r="F117" s="101">
        <v>18</v>
      </c>
      <c r="G117" s="101">
        <v>27</v>
      </c>
      <c r="H117" s="101">
        <v>3</v>
      </c>
      <c r="I117" s="101">
        <v>2</v>
      </c>
      <c r="J117" s="59"/>
      <c r="K117" s="59"/>
      <c r="L117" s="56">
        <f t="shared" si="40"/>
        <v>76</v>
      </c>
      <c r="M117" s="60">
        <v>78</v>
      </c>
      <c r="N117" s="58">
        <f t="shared" si="41"/>
        <v>77</v>
      </c>
      <c r="O117">
        <f t="shared" si="42"/>
        <v>0</v>
      </c>
      <c r="P117">
        <f t="shared" si="43"/>
        <v>8.3660862761264235E-2</v>
      </c>
      <c r="Q117">
        <f t="shared" si="49"/>
        <v>3.6590059746706274E-2</v>
      </c>
      <c r="R117">
        <f t="shared" si="50"/>
        <v>261.9312783441643</v>
      </c>
      <c r="S117">
        <f t="shared" si="51"/>
        <v>1675.9066207475107</v>
      </c>
      <c r="T117">
        <f t="shared" si="53"/>
        <v>6</v>
      </c>
      <c r="U117">
        <f t="shared" si="54"/>
        <v>11</v>
      </c>
      <c r="V117">
        <f t="shared" si="55"/>
        <v>16</v>
      </c>
      <c r="W117">
        <f t="shared" si="56"/>
        <v>14</v>
      </c>
      <c r="X117">
        <f t="shared" si="57"/>
        <v>3</v>
      </c>
      <c r="Y117">
        <f t="shared" si="58"/>
        <v>2</v>
      </c>
      <c r="Z117" t="e">
        <f t="shared" si="59"/>
        <v>#NUM!</v>
      </c>
      <c r="AA117" t="e">
        <f t="shared" si="60"/>
        <v>#NUM!</v>
      </c>
      <c r="AB117">
        <f t="shared" si="61"/>
        <v>57</v>
      </c>
    </row>
    <row r="118" spans="1:28" ht="15">
      <c r="A118" s="103" t="s">
        <v>546</v>
      </c>
      <c r="B118" s="101" t="s">
        <v>547</v>
      </c>
      <c r="C118" s="61">
        <v>95</v>
      </c>
      <c r="D118" s="101">
        <v>7</v>
      </c>
      <c r="E118" s="101">
        <v>8</v>
      </c>
      <c r="F118" s="101">
        <v>8</v>
      </c>
      <c r="G118" s="101">
        <v>12</v>
      </c>
      <c r="H118" s="101">
        <v>1</v>
      </c>
      <c r="I118" s="101">
        <v>2</v>
      </c>
      <c r="J118" s="59"/>
      <c r="K118" s="59"/>
      <c r="L118" s="56">
        <f t="shared" si="40"/>
        <v>38</v>
      </c>
      <c r="M118" s="60">
        <v>84</v>
      </c>
      <c r="N118" s="58">
        <f t="shared" si="41"/>
        <v>56</v>
      </c>
      <c r="O118">
        <f t="shared" si="42"/>
        <v>0</v>
      </c>
      <c r="P118">
        <f t="shared" si="43"/>
        <v>-10.080164445754493</v>
      </c>
      <c r="Q118">
        <f t="shared" si="49"/>
        <v>21.774932773977028</v>
      </c>
      <c r="R118">
        <f t="shared" si="50"/>
        <v>-31559.683608933057</v>
      </c>
      <c r="S118">
        <f t="shared" si="51"/>
        <v>997340.65084507072</v>
      </c>
      <c r="T118">
        <f t="shared" si="53"/>
        <v>6</v>
      </c>
      <c r="U118">
        <f t="shared" si="54"/>
        <v>11</v>
      </c>
      <c r="V118">
        <f t="shared" si="55"/>
        <v>16</v>
      </c>
      <c r="W118">
        <f t="shared" si="56"/>
        <v>14</v>
      </c>
      <c r="X118">
        <f t="shared" si="57"/>
        <v>3</v>
      </c>
      <c r="Y118">
        <f t="shared" si="58"/>
        <v>2</v>
      </c>
      <c r="Z118" t="e">
        <f t="shared" si="59"/>
        <v>#NUM!</v>
      </c>
      <c r="AA118" t="e">
        <f t="shared" si="60"/>
        <v>#NUM!</v>
      </c>
      <c r="AB118">
        <f t="shared" si="61"/>
        <v>57</v>
      </c>
    </row>
    <row r="119" spans="1:28" ht="15">
      <c r="A119" s="103" t="s">
        <v>548</v>
      </c>
      <c r="B119" s="101" t="s">
        <v>549</v>
      </c>
      <c r="C119" s="61">
        <v>96</v>
      </c>
      <c r="D119" s="101">
        <v>6</v>
      </c>
      <c r="E119" s="101">
        <v>18</v>
      </c>
      <c r="F119" s="101">
        <v>15</v>
      </c>
      <c r="G119" s="101">
        <v>12</v>
      </c>
      <c r="H119" s="101">
        <v>1</v>
      </c>
      <c r="I119" s="101">
        <v>1</v>
      </c>
      <c r="J119" s="59"/>
      <c r="K119" s="59"/>
      <c r="L119" s="56">
        <f t="shared" si="40"/>
        <v>53</v>
      </c>
      <c r="M119" s="60">
        <v>87</v>
      </c>
      <c r="N119" s="58">
        <f t="shared" si="41"/>
        <v>67</v>
      </c>
      <c r="O119">
        <f t="shared" si="42"/>
        <v>0</v>
      </c>
      <c r="P119">
        <f t="shared" si="43"/>
        <v>-1.4614876226067988</v>
      </c>
      <c r="Q119">
        <f t="shared" si="49"/>
        <v>1.6585434577229552</v>
      </c>
      <c r="R119">
        <f t="shared" si="50"/>
        <v>-4575.7276298472107</v>
      </c>
      <c r="S119">
        <f t="shared" si="51"/>
        <v>75965.001993350874</v>
      </c>
      <c r="T119">
        <f t="shared" si="53"/>
        <v>6</v>
      </c>
      <c r="U119">
        <f t="shared" si="54"/>
        <v>11</v>
      </c>
      <c r="V119">
        <f t="shared" si="55"/>
        <v>16</v>
      </c>
      <c r="W119">
        <f t="shared" si="56"/>
        <v>14</v>
      </c>
      <c r="X119">
        <f t="shared" si="57"/>
        <v>3</v>
      </c>
      <c r="Y119">
        <f t="shared" si="58"/>
        <v>2</v>
      </c>
      <c r="Z119" t="e">
        <f t="shared" si="59"/>
        <v>#NUM!</v>
      </c>
      <c r="AA119" t="e">
        <f t="shared" si="60"/>
        <v>#NUM!</v>
      </c>
      <c r="AB119">
        <f t="shared" si="61"/>
        <v>57</v>
      </c>
    </row>
    <row r="120" spans="1:28" ht="15">
      <c r="A120" s="103" t="s">
        <v>550</v>
      </c>
      <c r="B120" s="101" t="s">
        <v>551</v>
      </c>
      <c r="C120" s="61">
        <v>97</v>
      </c>
      <c r="D120" s="101">
        <v>7</v>
      </c>
      <c r="E120" s="101">
        <v>15</v>
      </c>
      <c r="F120" s="101">
        <v>16</v>
      </c>
      <c r="G120" s="101">
        <v>13</v>
      </c>
      <c r="H120" s="101">
        <v>4</v>
      </c>
      <c r="I120" s="101">
        <v>2</v>
      </c>
      <c r="J120" s="59"/>
      <c r="K120" s="59"/>
      <c r="L120" s="56">
        <f t="shared" si="40"/>
        <v>57</v>
      </c>
      <c r="M120" s="60">
        <v>86</v>
      </c>
      <c r="N120" s="58">
        <f t="shared" si="41"/>
        <v>69</v>
      </c>
      <c r="O120">
        <f t="shared" si="42"/>
        <v>0</v>
      </c>
      <c r="P120">
        <f t="shared" si="43"/>
        <v>-0.63918364367610536</v>
      </c>
      <c r="Q120">
        <f t="shared" si="49"/>
        <v>0.55059746071628268</v>
      </c>
      <c r="R120">
        <f t="shared" si="50"/>
        <v>-2001.2008406191233</v>
      </c>
      <c r="S120">
        <f t="shared" si="51"/>
        <v>25218.595874641851</v>
      </c>
      <c r="T120">
        <f t="shared" si="53"/>
        <v>6</v>
      </c>
      <c r="U120">
        <f t="shared" si="54"/>
        <v>11</v>
      </c>
      <c r="V120">
        <f t="shared" si="55"/>
        <v>16</v>
      </c>
      <c r="W120">
        <f t="shared" si="56"/>
        <v>14</v>
      </c>
      <c r="X120">
        <f t="shared" si="57"/>
        <v>3</v>
      </c>
      <c r="Y120">
        <f t="shared" si="58"/>
        <v>2</v>
      </c>
      <c r="Z120" t="e">
        <f t="shared" si="59"/>
        <v>#NUM!</v>
      </c>
      <c r="AA120" t="e">
        <f t="shared" si="60"/>
        <v>#NUM!</v>
      </c>
      <c r="AB120">
        <f t="shared" si="61"/>
        <v>57</v>
      </c>
    </row>
    <row r="121" spans="1:28" ht="15">
      <c r="A121" s="103" t="s">
        <v>552</v>
      </c>
      <c r="B121" s="101" t="s">
        <v>553</v>
      </c>
      <c r="C121" s="61">
        <v>98</v>
      </c>
      <c r="D121" s="101">
        <v>4</v>
      </c>
      <c r="E121" s="101">
        <v>1</v>
      </c>
      <c r="F121" s="101">
        <v>7</v>
      </c>
      <c r="G121" s="101">
        <v>6</v>
      </c>
      <c r="H121" s="101">
        <v>3</v>
      </c>
      <c r="I121" s="101">
        <v>2</v>
      </c>
      <c r="J121" s="59"/>
      <c r="K121" s="59"/>
      <c r="L121" s="56">
        <f t="shared" si="40"/>
        <v>23</v>
      </c>
      <c r="M121" s="60">
        <v>48</v>
      </c>
      <c r="N121" s="58">
        <f t="shared" si="41"/>
        <v>33</v>
      </c>
      <c r="O121">
        <f t="shared" si="42"/>
        <v>1</v>
      </c>
      <c r="P121">
        <f t="shared" si="43"/>
        <v>-32.325193947385436</v>
      </c>
      <c r="Q121">
        <f t="shared" si="49"/>
        <v>102.97256217364006</v>
      </c>
      <c r="R121">
        <f t="shared" si="50"/>
        <v>-101205.97725035656</v>
      </c>
      <c r="S121">
        <f t="shared" si="51"/>
        <v>4716373.7883120701</v>
      </c>
      <c r="T121">
        <f t="shared" si="53"/>
        <v>6</v>
      </c>
      <c r="U121">
        <f t="shared" si="54"/>
        <v>11</v>
      </c>
      <c r="V121">
        <f t="shared" si="55"/>
        <v>16</v>
      </c>
      <c r="W121">
        <f t="shared" si="56"/>
        <v>14</v>
      </c>
      <c r="X121">
        <f t="shared" si="57"/>
        <v>3</v>
      </c>
      <c r="Y121">
        <f t="shared" si="58"/>
        <v>2</v>
      </c>
      <c r="Z121" t="e">
        <f t="shared" si="59"/>
        <v>#NUM!</v>
      </c>
      <c r="AA121" t="e">
        <f t="shared" si="60"/>
        <v>#NUM!</v>
      </c>
      <c r="AB121">
        <f t="shared" si="61"/>
        <v>57</v>
      </c>
    </row>
    <row r="122" spans="1:28" ht="15">
      <c r="A122" s="103" t="s">
        <v>554</v>
      </c>
      <c r="B122" s="101" t="s">
        <v>555</v>
      </c>
      <c r="C122" s="61">
        <v>99</v>
      </c>
      <c r="D122" s="101">
        <v>6</v>
      </c>
      <c r="E122" s="101">
        <v>12</v>
      </c>
      <c r="F122" s="101">
        <v>22</v>
      </c>
      <c r="G122" s="101">
        <v>19</v>
      </c>
      <c r="H122" s="101">
        <v>4</v>
      </c>
      <c r="I122" s="101">
        <v>2</v>
      </c>
      <c r="J122" s="59"/>
      <c r="K122" s="59"/>
      <c r="L122" s="56">
        <f t="shared" si="40"/>
        <v>65</v>
      </c>
      <c r="M122" s="59">
        <v>88</v>
      </c>
      <c r="N122" s="58">
        <f t="shared" si="41"/>
        <v>74</v>
      </c>
      <c r="O122">
        <f t="shared" si="42"/>
        <v>0</v>
      </c>
      <c r="P122">
        <f t="shared" si="43"/>
        <v>-3.1124245364436132E-2</v>
      </c>
      <c r="Q122">
        <f t="shared" si="49"/>
        <v>9.790355018195248E-3</v>
      </c>
      <c r="R122">
        <f t="shared" si="50"/>
        <v>-97.445963461649001</v>
      </c>
      <c r="S122">
        <f t="shared" si="51"/>
        <v>448.42016952265305</v>
      </c>
      <c r="T122">
        <f t="shared" si="53"/>
        <v>6</v>
      </c>
      <c r="U122">
        <f t="shared" si="54"/>
        <v>11</v>
      </c>
      <c r="V122">
        <f t="shared" si="55"/>
        <v>16</v>
      </c>
      <c r="W122">
        <f t="shared" si="56"/>
        <v>14</v>
      </c>
      <c r="X122">
        <f t="shared" si="57"/>
        <v>3</v>
      </c>
      <c r="Y122">
        <f t="shared" si="58"/>
        <v>2</v>
      </c>
      <c r="Z122" t="e">
        <f t="shared" si="59"/>
        <v>#NUM!</v>
      </c>
      <c r="AA122" t="e">
        <f t="shared" si="60"/>
        <v>#NUM!</v>
      </c>
      <c r="AB122">
        <f t="shared" si="61"/>
        <v>57</v>
      </c>
    </row>
    <row r="123" spans="1:28" ht="15">
      <c r="A123" s="103" t="s">
        <v>556</v>
      </c>
      <c r="B123" s="101" t="s">
        <v>557</v>
      </c>
      <c r="C123" s="61">
        <v>100</v>
      </c>
      <c r="D123" s="101">
        <v>7</v>
      </c>
      <c r="E123" s="101">
        <v>20</v>
      </c>
      <c r="F123" s="101">
        <v>23</v>
      </c>
      <c r="G123" s="101">
        <v>15</v>
      </c>
      <c r="H123" s="101">
        <v>4</v>
      </c>
      <c r="I123" s="101">
        <v>2</v>
      </c>
      <c r="J123" s="59"/>
      <c r="K123" s="59"/>
      <c r="L123" s="56">
        <f t="shared" ref="L123:L186" si="62">SUM(D123:K123)</f>
        <v>71</v>
      </c>
      <c r="M123" s="59">
        <v>83</v>
      </c>
      <c r="N123" s="58">
        <f t="shared" ref="N123:N186" si="63">ROUND(M123*0.4+L123*0.6,0)</f>
        <v>76</v>
      </c>
      <c r="O123">
        <f t="shared" ref="O123:O186" si="64">IF(OR((L123&gt;($L$11+1.5*($L$11-$L$8))),(L123&lt;($L$8-1.5*($L$11-$L$8)))),1,0)</f>
        <v>0</v>
      </c>
      <c r="P123">
        <f t="shared" ref="P123:P186" si="65">(L123-$L$13)^3/($L$14)^3</f>
        <v>8.7318567799593019E-4</v>
      </c>
      <c r="Q123">
        <f t="shared" si="49"/>
        <v>8.3459441034894913E-5</v>
      </c>
      <c r="R123">
        <f t="shared" si="50"/>
        <v>2.7338307700932156</v>
      </c>
      <c r="S123">
        <f t="shared" si="51"/>
        <v>3.8226291720351058</v>
      </c>
      <c r="T123">
        <f t="shared" si="53"/>
        <v>6</v>
      </c>
      <c r="U123">
        <f t="shared" si="54"/>
        <v>11</v>
      </c>
      <c r="V123">
        <f t="shared" si="55"/>
        <v>16</v>
      </c>
      <c r="W123">
        <f t="shared" si="56"/>
        <v>14</v>
      </c>
      <c r="X123">
        <f t="shared" si="57"/>
        <v>3</v>
      </c>
      <c r="Y123">
        <f t="shared" si="58"/>
        <v>2</v>
      </c>
      <c r="Z123" t="e">
        <f t="shared" si="59"/>
        <v>#NUM!</v>
      </c>
      <c r="AA123" t="e">
        <f t="shared" si="60"/>
        <v>#NUM!</v>
      </c>
      <c r="AB123">
        <f t="shared" si="61"/>
        <v>57</v>
      </c>
    </row>
    <row r="124" spans="1:28" ht="15">
      <c r="A124" s="103" t="s">
        <v>558</v>
      </c>
      <c r="B124" s="101" t="s">
        <v>559</v>
      </c>
      <c r="C124" s="61">
        <v>101</v>
      </c>
      <c r="D124" s="101">
        <v>7</v>
      </c>
      <c r="E124" s="101">
        <v>10</v>
      </c>
      <c r="F124" s="101">
        <v>17</v>
      </c>
      <c r="G124" s="101">
        <v>12</v>
      </c>
      <c r="H124" s="101">
        <v>3</v>
      </c>
      <c r="I124" s="101">
        <v>2</v>
      </c>
      <c r="J124" s="59"/>
      <c r="K124" s="59"/>
      <c r="L124" s="56">
        <f t="shared" si="62"/>
        <v>51</v>
      </c>
      <c r="M124" s="59">
        <v>78</v>
      </c>
      <c r="N124" s="58">
        <f t="shared" si="63"/>
        <v>62</v>
      </c>
      <c r="O124">
        <f t="shared" si="64"/>
        <v>0</v>
      </c>
      <c r="P124">
        <f t="shared" si="65"/>
        <v>-2.0558673900063806</v>
      </c>
      <c r="Q124">
        <f t="shared" si="49"/>
        <v>2.6141276886088396</v>
      </c>
      <c r="R124">
        <f t="shared" si="50"/>
        <v>-6436.6533621235922</v>
      </c>
      <c r="S124">
        <f t="shared" si="51"/>
        <v>119732.89825560639</v>
      </c>
      <c r="T124">
        <f t="shared" si="53"/>
        <v>6</v>
      </c>
      <c r="U124">
        <f t="shared" si="54"/>
        <v>11</v>
      </c>
      <c r="V124">
        <f t="shared" si="55"/>
        <v>16</v>
      </c>
      <c r="W124">
        <f t="shared" si="56"/>
        <v>14</v>
      </c>
      <c r="X124">
        <f t="shared" si="57"/>
        <v>3</v>
      </c>
      <c r="Y124">
        <f t="shared" si="58"/>
        <v>2</v>
      </c>
      <c r="Z124" t="e">
        <f t="shared" si="59"/>
        <v>#NUM!</v>
      </c>
      <c r="AA124" t="e">
        <f t="shared" si="60"/>
        <v>#NUM!</v>
      </c>
      <c r="AB124">
        <f t="shared" si="61"/>
        <v>57</v>
      </c>
    </row>
    <row r="125" spans="1:28" ht="15">
      <c r="A125" s="103" t="s">
        <v>560</v>
      </c>
      <c r="B125" s="101" t="s">
        <v>561</v>
      </c>
      <c r="C125" s="61">
        <v>102</v>
      </c>
      <c r="D125" s="101">
        <v>6</v>
      </c>
      <c r="E125" s="101">
        <v>12</v>
      </c>
      <c r="F125" s="101">
        <v>17</v>
      </c>
      <c r="G125" s="101">
        <v>16</v>
      </c>
      <c r="H125" s="101">
        <v>4</v>
      </c>
      <c r="I125" s="101">
        <v>2</v>
      </c>
      <c r="J125" s="59"/>
      <c r="K125" s="59"/>
      <c r="L125" s="56">
        <f t="shared" si="62"/>
        <v>57</v>
      </c>
      <c r="M125" s="59">
        <v>89</v>
      </c>
      <c r="N125" s="58">
        <f t="shared" si="63"/>
        <v>70</v>
      </c>
      <c r="O125">
        <f t="shared" si="64"/>
        <v>0</v>
      </c>
      <c r="P125">
        <f t="shared" si="65"/>
        <v>-0.63918364367610536</v>
      </c>
      <c r="Q125">
        <f t="shared" si="49"/>
        <v>0.55059746071628268</v>
      </c>
      <c r="R125">
        <f t="shared" si="50"/>
        <v>-2001.2008406191233</v>
      </c>
      <c r="S125">
        <f t="shared" si="51"/>
        <v>25218.595874641851</v>
      </c>
      <c r="T125">
        <f t="shared" si="53"/>
        <v>6</v>
      </c>
      <c r="U125">
        <f t="shared" si="54"/>
        <v>11</v>
      </c>
      <c r="V125">
        <f t="shared" si="55"/>
        <v>16</v>
      </c>
      <c r="W125">
        <f t="shared" si="56"/>
        <v>14</v>
      </c>
      <c r="X125">
        <f t="shared" si="57"/>
        <v>3</v>
      </c>
      <c r="Y125">
        <f t="shared" si="58"/>
        <v>2</v>
      </c>
      <c r="Z125" t="e">
        <f t="shared" si="59"/>
        <v>#NUM!</v>
      </c>
      <c r="AA125" t="e">
        <f t="shared" si="60"/>
        <v>#NUM!</v>
      </c>
      <c r="AB125">
        <f t="shared" si="61"/>
        <v>57</v>
      </c>
    </row>
    <row r="126" spans="1:28" ht="15">
      <c r="A126" s="103" t="s">
        <v>562</v>
      </c>
      <c r="B126" s="101" t="s">
        <v>563</v>
      </c>
      <c r="C126" s="61">
        <v>103</v>
      </c>
      <c r="D126" s="101">
        <v>8</v>
      </c>
      <c r="E126" s="101">
        <v>17</v>
      </c>
      <c r="F126" s="101">
        <v>18</v>
      </c>
      <c r="G126" s="101">
        <v>27</v>
      </c>
      <c r="H126" s="101">
        <v>4</v>
      </c>
      <c r="I126" s="101">
        <v>2</v>
      </c>
      <c r="J126" s="59"/>
      <c r="K126" s="59"/>
      <c r="L126" s="56">
        <f t="shared" si="62"/>
        <v>76</v>
      </c>
      <c r="M126" s="59">
        <v>92</v>
      </c>
      <c r="N126" s="58">
        <f t="shared" si="63"/>
        <v>82</v>
      </c>
      <c r="O126">
        <f t="shared" si="64"/>
        <v>0</v>
      </c>
      <c r="P126">
        <f t="shared" si="65"/>
        <v>8.3660862761264235E-2</v>
      </c>
      <c r="Q126">
        <f t="shared" si="49"/>
        <v>3.6590059746706274E-2</v>
      </c>
      <c r="R126">
        <f t="shared" si="50"/>
        <v>261.9312783441643</v>
      </c>
      <c r="S126">
        <f t="shared" si="51"/>
        <v>1675.9066207475107</v>
      </c>
      <c r="T126">
        <f t="shared" si="53"/>
        <v>6</v>
      </c>
      <c r="U126">
        <f t="shared" si="54"/>
        <v>11</v>
      </c>
      <c r="V126">
        <f t="shared" si="55"/>
        <v>16</v>
      </c>
      <c r="W126">
        <f t="shared" si="56"/>
        <v>14</v>
      </c>
      <c r="X126">
        <f t="shared" si="57"/>
        <v>3</v>
      </c>
      <c r="Y126">
        <f t="shared" si="58"/>
        <v>2</v>
      </c>
      <c r="Z126" t="e">
        <f t="shared" si="59"/>
        <v>#NUM!</v>
      </c>
      <c r="AA126" t="e">
        <f t="shared" si="60"/>
        <v>#NUM!</v>
      </c>
      <c r="AB126">
        <f t="shared" si="61"/>
        <v>57</v>
      </c>
    </row>
    <row r="127" spans="1:28" ht="15">
      <c r="A127" s="103" t="s">
        <v>564</v>
      </c>
      <c r="B127" s="101" t="s">
        <v>565</v>
      </c>
      <c r="C127" s="61">
        <v>104</v>
      </c>
      <c r="D127" s="101">
        <v>8</v>
      </c>
      <c r="E127" s="101">
        <v>13</v>
      </c>
      <c r="F127" s="101">
        <v>20</v>
      </c>
      <c r="G127" s="101">
        <v>27</v>
      </c>
      <c r="H127" s="101">
        <v>4</v>
      </c>
      <c r="I127" s="101">
        <v>2</v>
      </c>
      <c r="J127" s="59"/>
      <c r="K127" s="59"/>
      <c r="L127" s="56">
        <f t="shared" si="62"/>
        <v>74</v>
      </c>
      <c r="M127" s="59">
        <v>82</v>
      </c>
      <c r="N127" s="58">
        <f t="shared" si="63"/>
        <v>77</v>
      </c>
      <c r="O127">
        <f t="shared" si="64"/>
        <v>0</v>
      </c>
      <c r="P127">
        <f t="shared" si="65"/>
        <v>2.7175663772530834E-2</v>
      </c>
      <c r="Q127">
        <f t="shared" si="49"/>
        <v>8.1703415911545275E-3</v>
      </c>
      <c r="R127">
        <f t="shared" si="50"/>
        <v>85.083468145704671</v>
      </c>
      <c r="S127">
        <f t="shared" si="51"/>
        <v>374.21992916032889</v>
      </c>
      <c r="T127">
        <f t="shared" si="53"/>
        <v>6</v>
      </c>
      <c r="U127">
        <f t="shared" si="54"/>
        <v>11</v>
      </c>
      <c r="V127">
        <f t="shared" si="55"/>
        <v>16</v>
      </c>
      <c r="W127">
        <f t="shared" si="56"/>
        <v>14</v>
      </c>
      <c r="X127">
        <f t="shared" si="57"/>
        <v>3</v>
      </c>
      <c r="Y127">
        <f t="shared" si="58"/>
        <v>2</v>
      </c>
      <c r="Z127" t="e">
        <f t="shared" si="59"/>
        <v>#NUM!</v>
      </c>
      <c r="AA127" t="e">
        <f t="shared" si="60"/>
        <v>#NUM!</v>
      </c>
      <c r="AB127">
        <f t="shared" si="61"/>
        <v>57</v>
      </c>
    </row>
    <row r="128" spans="1:28" ht="15">
      <c r="A128" s="103" t="s">
        <v>566</v>
      </c>
      <c r="B128" s="101" t="s">
        <v>567</v>
      </c>
      <c r="C128" s="61">
        <v>105</v>
      </c>
      <c r="D128" s="101">
        <v>2</v>
      </c>
      <c r="E128" s="101">
        <v>23</v>
      </c>
      <c r="F128" s="101">
        <v>13</v>
      </c>
      <c r="G128" s="101">
        <v>8</v>
      </c>
      <c r="H128" s="101">
        <v>0</v>
      </c>
      <c r="I128" s="101">
        <v>2</v>
      </c>
      <c r="J128" s="59"/>
      <c r="K128" s="59"/>
      <c r="L128" s="56">
        <f t="shared" si="62"/>
        <v>48</v>
      </c>
      <c r="M128" s="59">
        <v>71</v>
      </c>
      <c r="N128" s="58">
        <f t="shared" si="63"/>
        <v>57</v>
      </c>
      <c r="O128">
        <f t="shared" si="64"/>
        <v>0</v>
      </c>
      <c r="P128">
        <f t="shared" si="65"/>
        <v>-3.2195907699445008</v>
      </c>
      <c r="Q128">
        <f t="shared" si="49"/>
        <v>4.7540918145516322</v>
      </c>
      <c r="R128">
        <f t="shared" si="50"/>
        <v>-10080.119882616085</v>
      </c>
      <c r="S128">
        <f t="shared" si="51"/>
        <v>217748.04421755092</v>
      </c>
      <c r="T128">
        <f t="shared" si="53"/>
        <v>6</v>
      </c>
      <c r="U128">
        <f t="shared" si="54"/>
        <v>11</v>
      </c>
      <c r="V128">
        <f t="shared" si="55"/>
        <v>16</v>
      </c>
      <c r="W128">
        <f t="shared" si="56"/>
        <v>14</v>
      </c>
      <c r="X128">
        <f t="shared" si="57"/>
        <v>3</v>
      </c>
      <c r="Y128">
        <f t="shared" si="58"/>
        <v>2</v>
      </c>
      <c r="Z128" t="e">
        <f t="shared" si="59"/>
        <v>#NUM!</v>
      </c>
      <c r="AA128" t="e">
        <f t="shared" si="60"/>
        <v>#NUM!</v>
      </c>
      <c r="AB128">
        <f t="shared" si="61"/>
        <v>58</v>
      </c>
    </row>
    <row r="129" spans="1:28" ht="15">
      <c r="A129" s="103" t="s">
        <v>568</v>
      </c>
      <c r="B129" s="101" t="s">
        <v>569</v>
      </c>
      <c r="C129" s="61">
        <v>106</v>
      </c>
      <c r="D129" s="101">
        <v>5</v>
      </c>
      <c r="E129" s="101">
        <v>22</v>
      </c>
      <c r="F129" s="101">
        <v>19</v>
      </c>
      <c r="G129" s="101">
        <v>14</v>
      </c>
      <c r="H129" s="101">
        <v>4</v>
      </c>
      <c r="I129" s="101">
        <v>2</v>
      </c>
      <c r="J129" s="59"/>
      <c r="K129" s="59"/>
      <c r="L129" s="56">
        <f t="shared" si="62"/>
        <v>66</v>
      </c>
      <c r="M129" s="59">
        <v>87</v>
      </c>
      <c r="N129" s="58">
        <f t="shared" si="63"/>
        <v>74</v>
      </c>
      <c r="O129">
        <f t="shared" si="64"/>
        <v>0</v>
      </c>
      <c r="P129">
        <f t="shared" si="65"/>
        <v>-1.4923442468436847E-2</v>
      </c>
      <c r="Q129">
        <f t="shared" si="49"/>
        <v>3.6741652689036646E-3</v>
      </c>
      <c r="R129">
        <f t="shared" si="50"/>
        <v>-46.723357063717962</v>
      </c>
      <c r="S129">
        <f t="shared" si="51"/>
        <v>168.2849916753824</v>
      </c>
      <c r="T129">
        <f t="shared" si="53"/>
        <v>6</v>
      </c>
      <c r="U129">
        <f t="shared" si="54"/>
        <v>11</v>
      </c>
      <c r="V129">
        <f t="shared" si="55"/>
        <v>16</v>
      </c>
      <c r="W129">
        <f t="shared" si="56"/>
        <v>14</v>
      </c>
      <c r="X129">
        <f t="shared" si="57"/>
        <v>3</v>
      </c>
      <c r="Y129">
        <f t="shared" si="58"/>
        <v>2</v>
      </c>
      <c r="Z129" t="e">
        <f t="shared" si="59"/>
        <v>#NUM!</v>
      </c>
      <c r="AA129" t="e">
        <f t="shared" si="60"/>
        <v>#NUM!</v>
      </c>
      <c r="AB129">
        <f t="shared" si="61"/>
        <v>58</v>
      </c>
    </row>
    <row r="130" spans="1:28" ht="15">
      <c r="A130" s="103" t="s">
        <v>570</v>
      </c>
      <c r="B130" s="101" t="s">
        <v>571</v>
      </c>
      <c r="C130" s="61">
        <v>107</v>
      </c>
      <c r="D130" s="101">
        <v>8</v>
      </c>
      <c r="E130" s="101">
        <v>23</v>
      </c>
      <c r="F130" s="101">
        <v>14</v>
      </c>
      <c r="G130" s="101">
        <v>17</v>
      </c>
      <c r="H130" s="101">
        <v>4</v>
      </c>
      <c r="I130" s="101">
        <v>2</v>
      </c>
      <c r="J130" s="59"/>
      <c r="K130" s="59"/>
      <c r="L130" s="56">
        <f t="shared" si="62"/>
        <v>68</v>
      </c>
      <c r="M130" s="59">
        <v>89</v>
      </c>
      <c r="N130" s="58">
        <f t="shared" si="63"/>
        <v>76</v>
      </c>
      <c r="O130">
        <f t="shared" si="64"/>
        <v>0</v>
      </c>
      <c r="P130">
        <f t="shared" si="65"/>
        <v>-1.3125147992781839E-3</v>
      </c>
      <c r="Q130">
        <f t="shared" si="49"/>
        <v>1.4370513223903352E-4</v>
      </c>
      <c r="R130">
        <f t="shared" si="50"/>
        <v>-4.1093130990246767</v>
      </c>
      <c r="S130">
        <f t="shared" si="51"/>
        <v>6.582016652117443</v>
      </c>
      <c r="T130">
        <f t="shared" si="53"/>
        <v>6</v>
      </c>
      <c r="U130">
        <f t="shared" si="54"/>
        <v>11</v>
      </c>
      <c r="V130">
        <f t="shared" si="55"/>
        <v>16</v>
      </c>
      <c r="W130">
        <f t="shared" si="56"/>
        <v>15</v>
      </c>
      <c r="X130">
        <f t="shared" si="57"/>
        <v>3</v>
      </c>
      <c r="Y130">
        <f t="shared" si="58"/>
        <v>2</v>
      </c>
      <c r="Z130" t="e">
        <f t="shared" si="59"/>
        <v>#NUM!</v>
      </c>
      <c r="AA130" t="e">
        <f t="shared" si="60"/>
        <v>#NUM!</v>
      </c>
      <c r="AB130">
        <f t="shared" si="61"/>
        <v>58</v>
      </c>
    </row>
    <row r="131" spans="1:28" ht="15">
      <c r="A131" s="103" t="s">
        <v>572</v>
      </c>
      <c r="B131" s="101" t="s">
        <v>573</v>
      </c>
      <c r="C131" s="61">
        <v>108</v>
      </c>
      <c r="D131" s="101">
        <v>5</v>
      </c>
      <c r="E131" s="101">
        <v>22</v>
      </c>
      <c r="F131" s="101">
        <v>14</v>
      </c>
      <c r="G131" s="101">
        <v>21</v>
      </c>
      <c r="H131" s="101">
        <v>2</v>
      </c>
      <c r="I131" s="101">
        <v>1</v>
      </c>
      <c r="J131" s="59"/>
      <c r="K131" s="59"/>
      <c r="L131" s="56">
        <f t="shared" si="62"/>
        <v>65</v>
      </c>
      <c r="M131" s="59">
        <v>72</v>
      </c>
      <c r="N131" s="58">
        <f t="shared" si="63"/>
        <v>68</v>
      </c>
      <c r="O131">
        <f t="shared" si="64"/>
        <v>0</v>
      </c>
      <c r="P131">
        <f t="shared" si="65"/>
        <v>-3.1124245364436132E-2</v>
      </c>
      <c r="Q131">
        <f t="shared" si="49"/>
        <v>9.790355018195248E-3</v>
      </c>
      <c r="R131">
        <f t="shared" si="50"/>
        <v>-97.445963461649001</v>
      </c>
      <c r="S131">
        <f t="shared" si="51"/>
        <v>448.42016952265305</v>
      </c>
      <c r="T131">
        <f t="shared" si="53"/>
        <v>6</v>
      </c>
      <c r="U131">
        <f t="shared" si="54"/>
        <v>11</v>
      </c>
      <c r="V131">
        <f t="shared" si="55"/>
        <v>16</v>
      </c>
      <c r="W131">
        <f t="shared" si="56"/>
        <v>15</v>
      </c>
      <c r="X131">
        <f t="shared" si="57"/>
        <v>3</v>
      </c>
      <c r="Y131">
        <f t="shared" si="58"/>
        <v>2</v>
      </c>
      <c r="Z131" t="e">
        <f t="shared" si="59"/>
        <v>#NUM!</v>
      </c>
      <c r="AA131" t="e">
        <f t="shared" si="60"/>
        <v>#NUM!</v>
      </c>
      <c r="AB131">
        <f t="shared" si="61"/>
        <v>58</v>
      </c>
    </row>
    <row r="132" spans="1:28" ht="15">
      <c r="A132" s="103" t="s">
        <v>574</v>
      </c>
      <c r="B132" s="101" t="s">
        <v>575</v>
      </c>
      <c r="C132" s="61">
        <v>109</v>
      </c>
      <c r="D132" s="101">
        <v>6</v>
      </c>
      <c r="E132" s="101">
        <v>11</v>
      </c>
      <c r="F132" s="101">
        <v>10</v>
      </c>
      <c r="G132" s="101">
        <v>12</v>
      </c>
      <c r="H132" s="101">
        <v>4</v>
      </c>
      <c r="I132" s="101">
        <v>2</v>
      </c>
      <c r="J132" s="59"/>
      <c r="K132" s="59"/>
      <c r="L132" s="56">
        <f t="shared" si="62"/>
        <v>45</v>
      </c>
      <c r="M132" s="59">
        <v>37</v>
      </c>
      <c r="N132" s="58">
        <f t="shared" si="63"/>
        <v>42</v>
      </c>
      <c r="O132">
        <f t="shared" si="64"/>
        <v>0</v>
      </c>
      <c r="P132">
        <f t="shared" si="65"/>
        <v>-4.7558922313381355</v>
      </c>
      <c r="Q132">
        <f t="shared" si="49"/>
        <v>7.9979006786431919</v>
      </c>
      <c r="R132">
        <f t="shared" si="50"/>
        <v>-14890.079909602086</v>
      </c>
      <c r="S132">
        <f t="shared" si="51"/>
        <v>366321.74946436641</v>
      </c>
      <c r="T132">
        <f t="shared" si="53"/>
        <v>6</v>
      </c>
      <c r="U132">
        <f t="shared" si="54"/>
        <v>11</v>
      </c>
      <c r="V132">
        <f t="shared" si="55"/>
        <v>16</v>
      </c>
      <c r="W132">
        <f t="shared" si="56"/>
        <v>15</v>
      </c>
      <c r="X132">
        <f t="shared" si="57"/>
        <v>3</v>
      </c>
      <c r="Y132">
        <f t="shared" si="58"/>
        <v>2</v>
      </c>
      <c r="Z132" t="e">
        <f t="shared" si="59"/>
        <v>#NUM!</v>
      </c>
      <c r="AA132" t="e">
        <f t="shared" si="60"/>
        <v>#NUM!</v>
      </c>
      <c r="AB132">
        <f t="shared" si="61"/>
        <v>59</v>
      </c>
    </row>
    <row r="133" spans="1:28" ht="15">
      <c r="A133" s="103" t="s">
        <v>576</v>
      </c>
      <c r="B133" s="101" t="s">
        <v>577</v>
      </c>
      <c r="C133" s="61">
        <v>110</v>
      </c>
      <c r="D133" s="101">
        <v>6</v>
      </c>
      <c r="E133" s="101">
        <v>22</v>
      </c>
      <c r="F133" s="101">
        <v>19</v>
      </c>
      <c r="G133" s="101">
        <v>19</v>
      </c>
      <c r="H133" s="101">
        <v>4</v>
      </c>
      <c r="I133" s="101">
        <v>2</v>
      </c>
      <c r="J133" s="59"/>
      <c r="K133" s="59"/>
      <c r="L133" s="56">
        <f t="shared" si="62"/>
        <v>72</v>
      </c>
      <c r="M133" s="59">
        <v>59</v>
      </c>
      <c r="N133" s="58">
        <f t="shared" si="63"/>
        <v>67</v>
      </c>
      <c r="O133">
        <f t="shared" si="64"/>
        <v>0</v>
      </c>
      <c r="P133">
        <f t="shared" si="65"/>
        <v>4.4058360381998415E-3</v>
      </c>
      <c r="Q133">
        <f t="shared" si="49"/>
        <v>7.2227809064855108E-4</v>
      </c>
      <c r="R133">
        <f t="shared" si="50"/>
        <v>13.79409950568664</v>
      </c>
      <c r="S133">
        <f t="shared" si="51"/>
        <v>33.081952927058019</v>
      </c>
      <c r="T133">
        <f t="shared" si="53"/>
        <v>6</v>
      </c>
      <c r="U133">
        <f t="shared" si="54"/>
        <v>11</v>
      </c>
      <c r="V133">
        <f t="shared" si="55"/>
        <v>17</v>
      </c>
      <c r="W133">
        <f t="shared" si="56"/>
        <v>15</v>
      </c>
      <c r="X133">
        <f t="shared" si="57"/>
        <v>3</v>
      </c>
      <c r="Y133">
        <f t="shared" si="58"/>
        <v>2</v>
      </c>
      <c r="Z133" t="e">
        <f t="shared" si="59"/>
        <v>#NUM!</v>
      </c>
      <c r="AA133" t="e">
        <f t="shared" si="60"/>
        <v>#NUM!</v>
      </c>
      <c r="AB133">
        <f t="shared" si="61"/>
        <v>59</v>
      </c>
    </row>
    <row r="134" spans="1:28" ht="15">
      <c r="A134" s="103" t="s">
        <v>578</v>
      </c>
      <c r="B134" s="101" t="s">
        <v>579</v>
      </c>
      <c r="C134" s="61">
        <v>111</v>
      </c>
      <c r="D134" s="101">
        <v>5</v>
      </c>
      <c r="E134" s="101">
        <v>12</v>
      </c>
      <c r="F134" s="101">
        <v>17</v>
      </c>
      <c r="G134" s="101">
        <v>15</v>
      </c>
      <c r="H134" s="101">
        <v>4</v>
      </c>
      <c r="I134" s="101">
        <v>2</v>
      </c>
      <c r="J134" s="59"/>
      <c r="K134" s="59"/>
      <c r="L134" s="56">
        <f t="shared" si="62"/>
        <v>55</v>
      </c>
      <c r="M134" s="59">
        <v>72</v>
      </c>
      <c r="N134" s="58">
        <f t="shared" si="63"/>
        <v>62</v>
      </c>
      <c r="O134">
        <f t="shared" si="64"/>
        <v>0</v>
      </c>
      <c r="P134">
        <f t="shared" si="65"/>
        <v>-0.99437010792437563</v>
      </c>
      <c r="Q134">
        <f t="shared" si="49"/>
        <v>0.99250052955075563</v>
      </c>
      <c r="R134">
        <f t="shared" si="50"/>
        <v>-3113.2434560123879</v>
      </c>
      <c r="S134">
        <f t="shared" si="51"/>
        <v>45458.745355540188</v>
      </c>
      <c r="T134">
        <f t="shared" si="53"/>
        <v>6</v>
      </c>
      <c r="U134">
        <f t="shared" si="54"/>
        <v>11</v>
      </c>
      <c r="V134">
        <f t="shared" si="55"/>
        <v>17</v>
      </c>
      <c r="W134">
        <f t="shared" si="56"/>
        <v>15</v>
      </c>
      <c r="X134">
        <f t="shared" si="57"/>
        <v>3</v>
      </c>
      <c r="Y134">
        <f t="shared" si="58"/>
        <v>2</v>
      </c>
      <c r="Z134" t="e">
        <f t="shared" si="59"/>
        <v>#NUM!</v>
      </c>
      <c r="AA134" t="e">
        <f t="shared" si="60"/>
        <v>#NUM!</v>
      </c>
      <c r="AB134">
        <f t="shared" si="61"/>
        <v>59</v>
      </c>
    </row>
    <row r="135" spans="1:28" ht="15">
      <c r="A135" s="103" t="s">
        <v>580</v>
      </c>
      <c r="B135" s="101" t="s">
        <v>581</v>
      </c>
      <c r="C135" s="61">
        <v>112</v>
      </c>
      <c r="D135" s="101">
        <v>8</v>
      </c>
      <c r="E135" s="101">
        <v>22</v>
      </c>
      <c r="F135" s="101">
        <v>13</v>
      </c>
      <c r="G135" s="101">
        <v>12</v>
      </c>
      <c r="H135" s="101">
        <v>4</v>
      </c>
      <c r="I135" s="101">
        <v>2</v>
      </c>
      <c r="J135" s="59"/>
      <c r="K135" s="59"/>
      <c r="L135" s="56">
        <f t="shared" si="62"/>
        <v>61</v>
      </c>
      <c r="M135" s="59">
        <v>82</v>
      </c>
      <c r="N135" s="58">
        <f t="shared" si="63"/>
        <v>69</v>
      </c>
      <c r="O135">
        <f t="shared" si="64"/>
        <v>0</v>
      </c>
      <c r="P135">
        <f t="shared" si="65"/>
        <v>-0.20327905734999993</v>
      </c>
      <c r="Q135">
        <f t="shared" si="49"/>
        <v>0.11952447666835576</v>
      </c>
      <c r="R135">
        <f t="shared" si="50"/>
        <v>-636.44028515726916</v>
      </c>
      <c r="S135">
        <f t="shared" si="51"/>
        <v>5474.4885134523529</v>
      </c>
      <c r="T135">
        <f t="shared" si="53"/>
        <v>6</v>
      </c>
      <c r="U135">
        <f t="shared" si="54"/>
        <v>11</v>
      </c>
      <c r="V135">
        <f t="shared" si="55"/>
        <v>17</v>
      </c>
      <c r="W135">
        <f t="shared" si="56"/>
        <v>15</v>
      </c>
      <c r="X135">
        <f t="shared" si="57"/>
        <v>3</v>
      </c>
      <c r="Y135">
        <f t="shared" si="58"/>
        <v>2</v>
      </c>
      <c r="Z135" t="e">
        <f t="shared" si="59"/>
        <v>#NUM!</v>
      </c>
      <c r="AA135" t="e">
        <f t="shared" si="60"/>
        <v>#NUM!</v>
      </c>
      <c r="AB135">
        <f t="shared" si="61"/>
        <v>59</v>
      </c>
    </row>
    <row r="136" spans="1:28" ht="18">
      <c r="A136" s="103" t="s">
        <v>582</v>
      </c>
      <c r="B136" s="106" t="s">
        <v>1183</v>
      </c>
      <c r="C136" s="61">
        <v>113</v>
      </c>
      <c r="D136" s="101">
        <v>7</v>
      </c>
      <c r="E136" s="101">
        <v>19</v>
      </c>
      <c r="F136" s="101">
        <v>18</v>
      </c>
      <c r="G136" s="101">
        <v>27</v>
      </c>
      <c r="H136" s="101">
        <v>4</v>
      </c>
      <c r="I136" s="101">
        <v>2</v>
      </c>
      <c r="J136" s="59"/>
      <c r="K136" s="59"/>
      <c r="L136" s="56">
        <f t="shared" si="62"/>
        <v>77</v>
      </c>
      <c r="M136" s="59">
        <v>82</v>
      </c>
      <c r="N136" s="58">
        <f t="shared" si="63"/>
        <v>79</v>
      </c>
      <c r="O136">
        <f t="shared" si="64"/>
        <v>0</v>
      </c>
      <c r="P136">
        <f t="shared" si="65"/>
        <v>0.12933772718947115</v>
      </c>
      <c r="Q136">
        <f t="shared" si="49"/>
        <v>6.5408416204736711E-2</v>
      </c>
      <c r="R136">
        <f t="shared" si="50"/>
        <v>404.93959902780972</v>
      </c>
      <c r="S136">
        <f t="shared" si="51"/>
        <v>2995.8518386949218</v>
      </c>
      <c r="T136">
        <f t="shared" si="53"/>
        <v>6</v>
      </c>
      <c r="U136">
        <f t="shared" si="54"/>
        <v>11</v>
      </c>
      <c r="V136">
        <f t="shared" si="55"/>
        <v>17</v>
      </c>
      <c r="W136">
        <f t="shared" si="56"/>
        <v>15</v>
      </c>
      <c r="X136">
        <f t="shared" si="57"/>
        <v>3</v>
      </c>
      <c r="Y136">
        <f t="shared" si="58"/>
        <v>2</v>
      </c>
      <c r="Z136" t="e">
        <f t="shared" si="59"/>
        <v>#NUM!</v>
      </c>
      <c r="AA136" t="e">
        <f t="shared" si="60"/>
        <v>#NUM!</v>
      </c>
      <c r="AB136">
        <f t="shared" si="61"/>
        <v>59</v>
      </c>
    </row>
    <row r="137" spans="1:28" ht="18">
      <c r="A137" s="103" t="s">
        <v>583</v>
      </c>
      <c r="B137" s="106" t="s">
        <v>1184</v>
      </c>
      <c r="C137" s="61">
        <v>114</v>
      </c>
      <c r="D137" s="101">
        <v>7</v>
      </c>
      <c r="E137" s="101">
        <v>7</v>
      </c>
      <c r="F137" s="101">
        <v>13</v>
      </c>
      <c r="G137" s="101">
        <v>17</v>
      </c>
      <c r="H137" s="101">
        <v>4</v>
      </c>
      <c r="I137" s="101">
        <v>2</v>
      </c>
      <c r="L137" s="56">
        <f t="shared" si="62"/>
        <v>50</v>
      </c>
      <c r="M137">
        <v>80</v>
      </c>
      <c r="N137" s="58">
        <f t="shared" si="63"/>
        <v>62</v>
      </c>
      <c r="O137">
        <f t="shared" si="64"/>
        <v>0</v>
      </c>
      <c r="P137">
        <f t="shared" si="65"/>
        <v>-2.405571619188545</v>
      </c>
      <c r="Q137">
        <f t="shared" ref="Q137:Q200" si="66">(L137-$L$13)^4/($L$14)^4</f>
        <v>3.2232282080289441</v>
      </c>
      <c r="R137">
        <f t="shared" ref="R137:R200" si="67">POWER(L137-L$13,3)</f>
        <v>-7531.5318126773664</v>
      </c>
      <c r="S137">
        <f t="shared" ref="S137:S200" si="68">POWER(L137-L$13,4)</f>
        <v>147631.06514200481</v>
      </c>
      <c r="T137">
        <f t="shared" si="53"/>
        <v>6</v>
      </c>
      <c r="U137">
        <f t="shared" si="54"/>
        <v>11</v>
      </c>
      <c r="V137">
        <f t="shared" si="55"/>
        <v>17</v>
      </c>
      <c r="W137">
        <f t="shared" si="56"/>
        <v>15</v>
      </c>
      <c r="X137">
        <f t="shared" si="57"/>
        <v>3</v>
      </c>
      <c r="Y137">
        <f t="shared" si="58"/>
        <v>2</v>
      </c>
      <c r="Z137" t="e">
        <f t="shared" si="59"/>
        <v>#NUM!</v>
      </c>
      <c r="AA137" t="e">
        <f t="shared" si="60"/>
        <v>#NUM!</v>
      </c>
      <c r="AB137">
        <f t="shared" si="61"/>
        <v>59</v>
      </c>
    </row>
    <row r="138" spans="1:28" ht="15">
      <c r="A138" s="104" t="s">
        <v>584</v>
      </c>
      <c r="B138" s="107" t="s">
        <v>1185</v>
      </c>
      <c r="C138" s="61">
        <v>115</v>
      </c>
      <c r="D138" s="102">
        <v>6</v>
      </c>
      <c r="E138" s="102">
        <v>21</v>
      </c>
      <c r="F138" s="102">
        <v>34</v>
      </c>
      <c r="G138" s="102">
        <v>28</v>
      </c>
      <c r="H138" s="102">
        <v>4</v>
      </c>
      <c r="I138" s="102">
        <v>2</v>
      </c>
      <c r="L138" s="56">
        <f t="shared" si="62"/>
        <v>95</v>
      </c>
      <c r="M138">
        <v>92</v>
      </c>
      <c r="N138" s="58">
        <f t="shared" si="63"/>
        <v>94</v>
      </c>
      <c r="O138">
        <f t="shared" si="64"/>
        <v>0</v>
      </c>
      <c r="P138">
        <f t="shared" si="65"/>
        <v>5.2329586309497254</v>
      </c>
      <c r="Q138">
        <f t="shared" si="66"/>
        <v>9.0851004873801688</v>
      </c>
      <c r="R138">
        <f t="shared" si="67"/>
        <v>16383.712747956804</v>
      </c>
      <c r="S138">
        <f t="shared" si="68"/>
        <v>416117.93373273843</v>
      </c>
      <c r="T138">
        <f t="shared" si="53"/>
        <v>6</v>
      </c>
      <c r="U138">
        <f t="shared" si="54"/>
        <v>11</v>
      </c>
      <c r="V138">
        <f t="shared" si="55"/>
        <v>17</v>
      </c>
      <c r="W138">
        <f t="shared" si="56"/>
        <v>15</v>
      </c>
      <c r="X138">
        <f t="shared" si="57"/>
        <v>3</v>
      </c>
      <c r="Y138">
        <f t="shared" si="58"/>
        <v>2</v>
      </c>
      <c r="Z138" t="e">
        <f t="shared" si="59"/>
        <v>#NUM!</v>
      </c>
      <c r="AA138" t="e">
        <f t="shared" si="60"/>
        <v>#NUM!</v>
      </c>
      <c r="AB138">
        <f t="shared" si="61"/>
        <v>59</v>
      </c>
    </row>
    <row r="139" spans="1:28" ht="15">
      <c r="A139" s="104" t="s">
        <v>585</v>
      </c>
      <c r="B139" s="102" t="s">
        <v>586</v>
      </c>
      <c r="C139" s="61">
        <v>116</v>
      </c>
      <c r="D139" s="102">
        <v>7</v>
      </c>
      <c r="E139" s="102">
        <v>23</v>
      </c>
      <c r="F139" s="102">
        <v>34</v>
      </c>
      <c r="G139" s="102">
        <v>28</v>
      </c>
      <c r="H139" s="102">
        <v>4</v>
      </c>
      <c r="I139" s="102">
        <v>2</v>
      </c>
      <c r="L139" s="56">
        <f t="shared" si="62"/>
        <v>98</v>
      </c>
      <c r="M139">
        <v>90</v>
      </c>
      <c r="N139" s="58">
        <f t="shared" si="63"/>
        <v>95</v>
      </c>
      <c r="O139">
        <f t="shared" si="64"/>
        <v>0</v>
      </c>
      <c r="P139">
        <f t="shared" si="65"/>
        <v>7.3149364073675534</v>
      </c>
      <c r="Q139">
        <f t="shared" si="66"/>
        <v>14.199751360605513</v>
      </c>
      <c r="R139">
        <f t="shared" si="67"/>
        <v>22902.114333384365</v>
      </c>
      <c r="S139">
        <f t="shared" si="68"/>
        <v>650380.38972727908</v>
      </c>
      <c r="T139">
        <f t="shared" si="53"/>
        <v>6</v>
      </c>
      <c r="U139">
        <f t="shared" si="54"/>
        <v>11</v>
      </c>
      <c r="V139">
        <f t="shared" si="55"/>
        <v>17</v>
      </c>
      <c r="W139">
        <f t="shared" si="56"/>
        <v>15</v>
      </c>
      <c r="X139">
        <f t="shared" si="57"/>
        <v>3</v>
      </c>
      <c r="Y139">
        <f t="shared" si="58"/>
        <v>2</v>
      </c>
      <c r="Z139" t="e">
        <f t="shared" si="59"/>
        <v>#NUM!</v>
      </c>
      <c r="AA139" t="e">
        <f t="shared" si="60"/>
        <v>#NUM!</v>
      </c>
      <c r="AB139">
        <f t="shared" si="61"/>
        <v>59</v>
      </c>
    </row>
    <row r="140" spans="1:28" ht="15">
      <c r="A140" s="102" t="s">
        <v>587</v>
      </c>
      <c r="B140" s="102" t="s">
        <v>588</v>
      </c>
      <c r="C140" s="61">
        <v>117</v>
      </c>
      <c r="D140" s="102">
        <v>5</v>
      </c>
      <c r="E140" s="102">
        <v>18</v>
      </c>
      <c r="F140" s="102">
        <v>30</v>
      </c>
      <c r="G140" s="102">
        <v>21</v>
      </c>
      <c r="H140" s="102">
        <v>4</v>
      </c>
      <c r="I140" s="102">
        <v>2</v>
      </c>
      <c r="L140" s="56">
        <f t="shared" si="62"/>
        <v>80</v>
      </c>
      <c r="M140">
        <v>67</v>
      </c>
      <c r="N140" s="58">
        <f t="shared" si="63"/>
        <v>75</v>
      </c>
      <c r="O140">
        <f t="shared" si="64"/>
        <v>0</v>
      </c>
      <c r="P140">
        <f t="shared" si="65"/>
        <v>0.35910218363396146</v>
      </c>
      <c r="Q140">
        <f t="shared" si="66"/>
        <v>0.25524508887948733</v>
      </c>
      <c r="R140">
        <f t="shared" si="67"/>
        <v>1124.3022234164082</v>
      </c>
      <c r="S140">
        <f t="shared" si="68"/>
        <v>11690.796279853736</v>
      </c>
      <c r="T140">
        <f t="shared" si="53"/>
        <v>6</v>
      </c>
      <c r="U140">
        <f t="shared" si="54"/>
        <v>11</v>
      </c>
      <c r="V140">
        <f t="shared" si="55"/>
        <v>17</v>
      </c>
      <c r="W140">
        <f t="shared" si="56"/>
        <v>15</v>
      </c>
      <c r="X140">
        <f t="shared" si="57"/>
        <v>3</v>
      </c>
      <c r="Y140">
        <f t="shared" si="58"/>
        <v>2</v>
      </c>
      <c r="Z140" t="e">
        <f t="shared" si="59"/>
        <v>#NUM!</v>
      </c>
      <c r="AA140" t="e">
        <f t="shared" si="60"/>
        <v>#NUM!</v>
      </c>
      <c r="AB140">
        <f t="shared" si="61"/>
        <v>59</v>
      </c>
    </row>
    <row r="141" spans="1:28" ht="15">
      <c r="A141" s="102" t="s">
        <v>589</v>
      </c>
      <c r="B141" s="102" t="s">
        <v>590</v>
      </c>
      <c r="C141" s="61">
        <v>118</v>
      </c>
      <c r="D141" s="102">
        <v>7</v>
      </c>
      <c r="E141" s="102">
        <v>23</v>
      </c>
      <c r="F141" s="102">
        <v>33</v>
      </c>
      <c r="G141" s="102">
        <v>27</v>
      </c>
      <c r="H141" s="102">
        <v>4</v>
      </c>
      <c r="I141" s="102">
        <v>2</v>
      </c>
      <c r="L141" s="56">
        <f t="shared" si="62"/>
        <v>96</v>
      </c>
      <c r="M141">
        <v>94</v>
      </c>
      <c r="N141" s="58">
        <f t="shared" si="63"/>
        <v>95</v>
      </c>
      <c r="O141">
        <f t="shared" si="64"/>
        <v>0</v>
      </c>
      <c r="P141">
        <f t="shared" si="65"/>
        <v>5.8757227739020097</v>
      </c>
      <c r="Q141">
        <f t="shared" si="66"/>
        <v>10.602665556266521</v>
      </c>
      <c r="R141">
        <f t="shared" si="67"/>
        <v>18396.123666043048</v>
      </c>
      <c r="S141">
        <f t="shared" si="68"/>
        <v>485625.81002394157</v>
      </c>
      <c r="T141">
        <f t="shared" si="53"/>
        <v>6</v>
      </c>
      <c r="U141">
        <f t="shared" si="54"/>
        <v>11</v>
      </c>
      <c r="V141">
        <f t="shared" si="55"/>
        <v>17</v>
      </c>
      <c r="W141">
        <f t="shared" si="56"/>
        <v>15</v>
      </c>
      <c r="X141">
        <f t="shared" si="57"/>
        <v>3</v>
      </c>
      <c r="Y141">
        <f t="shared" si="58"/>
        <v>2</v>
      </c>
      <c r="Z141" t="e">
        <f t="shared" si="59"/>
        <v>#NUM!</v>
      </c>
      <c r="AA141" t="e">
        <f t="shared" si="60"/>
        <v>#NUM!</v>
      </c>
      <c r="AB141">
        <f t="shared" si="61"/>
        <v>60</v>
      </c>
    </row>
    <row r="142" spans="1:28" ht="15">
      <c r="A142" s="102" t="s">
        <v>591</v>
      </c>
      <c r="B142" s="102" t="s">
        <v>592</v>
      </c>
      <c r="C142" s="61">
        <v>119</v>
      </c>
      <c r="D142" s="102">
        <v>4</v>
      </c>
      <c r="E142" s="102">
        <v>21</v>
      </c>
      <c r="F142" s="102">
        <v>20</v>
      </c>
      <c r="G142" s="102">
        <v>14</v>
      </c>
      <c r="H142" s="102">
        <v>4</v>
      </c>
      <c r="I142" s="102">
        <v>2</v>
      </c>
      <c r="L142" s="56">
        <f t="shared" si="62"/>
        <v>65</v>
      </c>
      <c r="M142">
        <v>80</v>
      </c>
      <c r="N142" s="58">
        <f t="shared" si="63"/>
        <v>71</v>
      </c>
      <c r="O142">
        <f t="shared" si="64"/>
        <v>0</v>
      </c>
      <c r="P142">
        <f t="shared" si="65"/>
        <v>-3.1124245364436132E-2</v>
      </c>
      <c r="Q142">
        <f t="shared" si="66"/>
        <v>9.790355018195248E-3</v>
      </c>
      <c r="R142">
        <f t="shared" si="67"/>
        <v>-97.445963461649001</v>
      </c>
      <c r="S142">
        <f t="shared" si="68"/>
        <v>448.42016952265305</v>
      </c>
      <c r="T142">
        <f t="shared" si="53"/>
        <v>6</v>
      </c>
      <c r="U142">
        <f t="shared" si="54"/>
        <v>11</v>
      </c>
      <c r="V142">
        <f t="shared" si="55"/>
        <v>17</v>
      </c>
      <c r="W142">
        <f t="shared" si="56"/>
        <v>15</v>
      </c>
      <c r="X142">
        <f t="shared" si="57"/>
        <v>3</v>
      </c>
      <c r="Y142">
        <f t="shared" si="58"/>
        <v>2</v>
      </c>
      <c r="Z142" t="e">
        <f t="shared" si="59"/>
        <v>#NUM!</v>
      </c>
      <c r="AA142" t="e">
        <f t="shared" si="60"/>
        <v>#NUM!</v>
      </c>
      <c r="AB142">
        <f t="shared" si="61"/>
        <v>60</v>
      </c>
    </row>
    <row r="143" spans="1:28" ht="15">
      <c r="A143" s="102" t="s">
        <v>593</v>
      </c>
      <c r="B143" s="102" t="s">
        <v>594</v>
      </c>
      <c r="C143" s="61">
        <v>120</v>
      </c>
      <c r="D143" s="102">
        <v>7</v>
      </c>
      <c r="E143" s="102">
        <v>9</v>
      </c>
      <c r="F143" s="102">
        <v>32</v>
      </c>
      <c r="G143" s="102">
        <v>26</v>
      </c>
      <c r="H143" s="102">
        <v>4</v>
      </c>
      <c r="I143" s="102">
        <v>2</v>
      </c>
      <c r="L143" s="56">
        <f t="shared" si="62"/>
        <v>80</v>
      </c>
      <c r="M143">
        <v>71</v>
      </c>
      <c r="N143" s="58">
        <f t="shared" si="63"/>
        <v>76</v>
      </c>
      <c r="O143">
        <f t="shared" si="64"/>
        <v>0</v>
      </c>
      <c r="P143">
        <f t="shared" si="65"/>
        <v>0.35910218363396146</v>
      </c>
      <c r="Q143">
        <f t="shared" si="66"/>
        <v>0.25524508887948733</v>
      </c>
      <c r="R143">
        <f t="shared" si="67"/>
        <v>1124.3022234164082</v>
      </c>
      <c r="S143">
        <f t="shared" si="68"/>
        <v>11690.796279853736</v>
      </c>
      <c r="T143">
        <f t="shared" si="53"/>
        <v>6</v>
      </c>
      <c r="U143">
        <f t="shared" si="54"/>
        <v>11</v>
      </c>
      <c r="V143">
        <f t="shared" si="55"/>
        <v>17</v>
      </c>
      <c r="W143">
        <f t="shared" si="56"/>
        <v>15</v>
      </c>
      <c r="X143">
        <f t="shared" si="57"/>
        <v>3</v>
      </c>
      <c r="Y143">
        <f t="shared" si="58"/>
        <v>2</v>
      </c>
      <c r="Z143" t="e">
        <f t="shared" si="59"/>
        <v>#NUM!</v>
      </c>
      <c r="AA143" t="e">
        <f t="shared" si="60"/>
        <v>#NUM!</v>
      </c>
      <c r="AB143">
        <f t="shared" si="61"/>
        <v>60</v>
      </c>
    </row>
    <row r="144" spans="1:28" ht="15">
      <c r="A144" s="102" t="s">
        <v>595</v>
      </c>
      <c r="B144" s="102" t="s">
        <v>596</v>
      </c>
      <c r="C144" s="61">
        <v>121</v>
      </c>
      <c r="D144" s="102">
        <v>5</v>
      </c>
      <c r="E144" s="102">
        <v>10</v>
      </c>
      <c r="F144" s="102">
        <v>16</v>
      </c>
      <c r="G144" s="102">
        <v>11</v>
      </c>
      <c r="H144" s="102">
        <v>4</v>
      </c>
      <c r="I144" s="102">
        <v>1</v>
      </c>
      <c r="L144" s="56">
        <f t="shared" si="62"/>
        <v>47</v>
      </c>
      <c r="M144">
        <v>55</v>
      </c>
      <c r="N144" s="58">
        <f t="shared" si="63"/>
        <v>50</v>
      </c>
      <c r="O144">
        <f t="shared" si="64"/>
        <v>0</v>
      </c>
      <c r="P144">
        <f t="shared" si="65"/>
        <v>-3.6877384920890433</v>
      </c>
      <c r="Q144">
        <f t="shared" si="66"/>
        <v>5.6974451811371649</v>
      </c>
      <c r="R144">
        <f t="shared" si="67"/>
        <v>-11545.82950200103</v>
      </c>
      <c r="S144">
        <f t="shared" si="68"/>
        <v>260955.73952358172</v>
      </c>
      <c r="T144">
        <f t="shared" si="53"/>
        <v>6</v>
      </c>
      <c r="U144">
        <f t="shared" si="54"/>
        <v>11</v>
      </c>
      <c r="V144">
        <f t="shared" si="55"/>
        <v>17</v>
      </c>
      <c r="W144">
        <f t="shared" si="56"/>
        <v>16</v>
      </c>
      <c r="X144">
        <f t="shared" si="57"/>
        <v>3</v>
      </c>
      <c r="Y144">
        <f t="shared" si="58"/>
        <v>2</v>
      </c>
      <c r="Z144" t="e">
        <f t="shared" si="59"/>
        <v>#NUM!</v>
      </c>
      <c r="AA144" t="e">
        <f t="shared" si="60"/>
        <v>#NUM!</v>
      </c>
      <c r="AB144">
        <f t="shared" si="61"/>
        <v>60</v>
      </c>
    </row>
    <row r="145" spans="1:28" ht="15">
      <c r="A145" s="102" t="s">
        <v>597</v>
      </c>
      <c r="B145" s="102" t="s">
        <v>598</v>
      </c>
      <c r="C145" s="61">
        <v>122</v>
      </c>
      <c r="D145" s="102">
        <v>4</v>
      </c>
      <c r="E145" s="102">
        <v>11</v>
      </c>
      <c r="F145" s="102">
        <v>28</v>
      </c>
      <c r="G145" s="102">
        <v>24</v>
      </c>
      <c r="H145" s="102">
        <v>4</v>
      </c>
      <c r="I145" s="102">
        <v>2</v>
      </c>
      <c r="L145" s="56">
        <f t="shared" si="62"/>
        <v>73</v>
      </c>
      <c r="M145">
        <v>89</v>
      </c>
      <c r="N145" s="58">
        <f t="shared" si="63"/>
        <v>79</v>
      </c>
      <c r="O145">
        <f t="shared" si="64"/>
        <v>0</v>
      </c>
      <c r="P145">
        <f t="shared" si="65"/>
        <v>1.2534528641252903E-2</v>
      </c>
      <c r="Q145">
        <f t="shared" si="66"/>
        <v>2.9116824539953574E-3</v>
      </c>
      <c r="R145">
        <f t="shared" si="67"/>
        <v>39.243978630890467</v>
      </c>
      <c r="S145">
        <f t="shared" si="68"/>
        <v>133.36157240367544</v>
      </c>
      <c r="T145">
        <f t="shared" si="53"/>
        <v>6</v>
      </c>
      <c r="U145">
        <f t="shared" si="54"/>
        <v>11</v>
      </c>
      <c r="V145">
        <f t="shared" si="55"/>
        <v>17</v>
      </c>
      <c r="W145">
        <f t="shared" si="56"/>
        <v>16</v>
      </c>
      <c r="X145">
        <f t="shared" si="57"/>
        <v>3</v>
      </c>
      <c r="Y145">
        <f t="shared" si="58"/>
        <v>2</v>
      </c>
      <c r="Z145" t="e">
        <f t="shared" si="59"/>
        <v>#NUM!</v>
      </c>
      <c r="AA145" t="e">
        <f t="shared" si="60"/>
        <v>#NUM!</v>
      </c>
      <c r="AB145">
        <f t="shared" si="61"/>
        <v>60</v>
      </c>
    </row>
    <row r="146" spans="1:28" ht="15">
      <c r="A146" s="102" t="s">
        <v>599</v>
      </c>
      <c r="B146" s="102" t="s">
        <v>600</v>
      </c>
      <c r="C146" s="61">
        <v>123</v>
      </c>
      <c r="D146" s="102">
        <v>4</v>
      </c>
      <c r="E146" s="102">
        <v>21</v>
      </c>
      <c r="F146" s="102">
        <v>25</v>
      </c>
      <c r="G146" s="102">
        <v>19</v>
      </c>
      <c r="H146" s="102">
        <v>4</v>
      </c>
      <c r="I146" s="102">
        <v>2</v>
      </c>
      <c r="L146" s="56">
        <f t="shared" si="62"/>
        <v>75</v>
      </c>
      <c r="M146">
        <v>82</v>
      </c>
      <c r="N146" s="58">
        <f t="shared" si="63"/>
        <v>78</v>
      </c>
      <c r="O146">
        <f t="shared" si="64"/>
        <v>0</v>
      </c>
      <c r="P146">
        <f t="shared" si="65"/>
        <v>5.0245641717409369E-2</v>
      </c>
      <c r="Q146">
        <f t="shared" si="66"/>
        <v>1.8540916426101162E-2</v>
      </c>
      <c r="R146">
        <f t="shared" si="67"/>
        <v>157.3125680501293</v>
      </c>
      <c r="S146">
        <f t="shared" si="68"/>
        <v>849.21546475545995</v>
      </c>
      <c r="T146">
        <f t="shared" si="53"/>
        <v>6</v>
      </c>
      <c r="U146">
        <f t="shared" si="54"/>
        <v>11</v>
      </c>
      <c r="V146">
        <f t="shared" si="55"/>
        <v>17</v>
      </c>
      <c r="W146">
        <f t="shared" si="56"/>
        <v>16</v>
      </c>
      <c r="X146">
        <f t="shared" si="57"/>
        <v>3</v>
      </c>
      <c r="Y146">
        <f t="shared" si="58"/>
        <v>2</v>
      </c>
      <c r="Z146" t="e">
        <f t="shared" si="59"/>
        <v>#NUM!</v>
      </c>
      <c r="AA146" t="e">
        <f t="shared" si="60"/>
        <v>#NUM!</v>
      </c>
      <c r="AB146">
        <f t="shared" si="61"/>
        <v>60</v>
      </c>
    </row>
    <row r="147" spans="1:28" ht="15">
      <c r="A147" s="102" t="s">
        <v>601</v>
      </c>
      <c r="B147" s="102" t="s">
        <v>602</v>
      </c>
      <c r="C147" s="61">
        <v>124</v>
      </c>
      <c r="D147" s="102">
        <v>6</v>
      </c>
      <c r="E147" s="102">
        <v>21</v>
      </c>
      <c r="F147" s="102">
        <v>23</v>
      </c>
      <c r="G147" s="102">
        <v>27</v>
      </c>
      <c r="H147" s="102">
        <v>4</v>
      </c>
      <c r="I147" s="102">
        <v>2</v>
      </c>
      <c r="L147" s="56">
        <f t="shared" si="62"/>
        <v>83</v>
      </c>
      <c r="M147">
        <v>86</v>
      </c>
      <c r="N147" s="58">
        <f t="shared" si="63"/>
        <v>84</v>
      </c>
      <c r="O147">
        <f t="shared" si="64"/>
        <v>0</v>
      </c>
      <c r="P147">
        <f t="shared" si="65"/>
        <v>0.76821184081114657</v>
      </c>
      <c r="Q147">
        <f t="shared" si="66"/>
        <v>0.70357110618867935</v>
      </c>
      <c r="R147">
        <f t="shared" si="67"/>
        <v>2405.1713413115008</v>
      </c>
      <c r="S147">
        <f t="shared" si="68"/>
        <v>32225.131174714697</v>
      </c>
      <c r="T147">
        <f t="shared" si="53"/>
        <v>6</v>
      </c>
      <c r="U147">
        <f t="shared" si="54"/>
        <v>11</v>
      </c>
      <c r="V147">
        <f t="shared" si="55"/>
        <v>17</v>
      </c>
      <c r="W147">
        <f t="shared" si="56"/>
        <v>16</v>
      </c>
      <c r="X147">
        <f t="shared" si="57"/>
        <v>3</v>
      </c>
      <c r="Y147">
        <f t="shared" si="58"/>
        <v>2</v>
      </c>
      <c r="Z147" t="e">
        <f t="shared" si="59"/>
        <v>#NUM!</v>
      </c>
      <c r="AA147" t="e">
        <f t="shared" si="60"/>
        <v>#NUM!</v>
      </c>
      <c r="AB147">
        <f t="shared" si="61"/>
        <v>60</v>
      </c>
    </row>
    <row r="148" spans="1:28" ht="15">
      <c r="A148" s="102" t="s">
        <v>603</v>
      </c>
      <c r="B148" s="102" t="s">
        <v>604</v>
      </c>
      <c r="C148" s="61">
        <v>125</v>
      </c>
      <c r="D148" s="102">
        <v>5</v>
      </c>
      <c r="E148" s="102">
        <v>18</v>
      </c>
      <c r="F148" s="102">
        <v>27</v>
      </c>
      <c r="G148" s="102">
        <v>18</v>
      </c>
      <c r="H148" s="102">
        <v>4</v>
      </c>
      <c r="I148" s="102">
        <v>2</v>
      </c>
      <c r="L148" s="56">
        <f t="shared" si="62"/>
        <v>74</v>
      </c>
      <c r="M148">
        <v>86</v>
      </c>
      <c r="N148" s="58">
        <f t="shared" si="63"/>
        <v>79</v>
      </c>
      <c r="O148">
        <f t="shared" si="64"/>
        <v>0</v>
      </c>
      <c r="P148">
        <f t="shared" si="65"/>
        <v>2.7175663772530834E-2</v>
      </c>
      <c r="Q148">
        <f t="shared" si="66"/>
        <v>8.1703415911545275E-3</v>
      </c>
      <c r="R148">
        <f t="shared" si="67"/>
        <v>85.083468145704671</v>
      </c>
      <c r="S148">
        <f t="shared" si="68"/>
        <v>374.21992916032889</v>
      </c>
      <c r="T148">
        <f t="shared" si="53"/>
        <v>6</v>
      </c>
      <c r="U148">
        <f t="shared" si="54"/>
        <v>12</v>
      </c>
      <c r="V148">
        <f t="shared" si="55"/>
        <v>17</v>
      </c>
      <c r="W148">
        <f t="shared" si="56"/>
        <v>16</v>
      </c>
      <c r="X148">
        <f t="shared" si="57"/>
        <v>3</v>
      </c>
      <c r="Y148">
        <f t="shared" si="58"/>
        <v>2</v>
      </c>
      <c r="Z148" t="e">
        <f t="shared" si="59"/>
        <v>#NUM!</v>
      </c>
      <c r="AA148" t="e">
        <f t="shared" si="60"/>
        <v>#NUM!</v>
      </c>
      <c r="AB148">
        <f t="shared" si="61"/>
        <v>60</v>
      </c>
    </row>
    <row r="149" spans="1:28" ht="15">
      <c r="A149" s="102" t="s">
        <v>605</v>
      </c>
      <c r="B149" s="102" t="s">
        <v>606</v>
      </c>
      <c r="C149" s="61">
        <v>126</v>
      </c>
      <c r="D149" s="102">
        <v>6</v>
      </c>
      <c r="E149" s="102">
        <v>16</v>
      </c>
      <c r="F149" s="102">
        <v>26</v>
      </c>
      <c r="G149" s="102">
        <v>22</v>
      </c>
      <c r="H149" s="102">
        <v>4</v>
      </c>
      <c r="I149" s="102">
        <v>2</v>
      </c>
      <c r="L149" s="56">
        <f t="shared" si="62"/>
        <v>76</v>
      </c>
      <c r="M149">
        <v>88</v>
      </c>
      <c r="N149" s="58">
        <f t="shared" si="63"/>
        <v>81</v>
      </c>
      <c r="O149">
        <f t="shared" si="64"/>
        <v>0</v>
      </c>
      <c r="P149">
        <f t="shared" si="65"/>
        <v>8.3660862761264235E-2</v>
      </c>
      <c r="Q149">
        <f t="shared" si="66"/>
        <v>3.6590059746706274E-2</v>
      </c>
      <c r="R149">
        <f t="shared" si="67"/>
        <v>261.9312783441643</v>
      </c>
      <c r="S149">
        <f t="shared" si="68"/>
        <v>1675.9066207475107</v>
      </c>
      <c r="T149">
        <f t="shared" si="53"/>
        <v>6</v>
      </c>
      <c r="U149">
        <f t="shared" si="54"/>
        <v>12</v>
      </c>
      <c r="V149">
        <f t="shared" si="55"/>
        <v>17</v>
      </c>
      <c r="W149">
        <f t="shared" si="56"/>
        <v>16</v>
      </c>
      <c r="X149">
        <f t="shared" si="57"/>
        <v>3</v>
      </c>
      <c r="Y149">
        <f t="shared" si="58"/>
        <v>2</v>
      </c>
      <c r="Z149" t="e">
        <f t="shared" si="59"/>
        <v>#NUM!</v>
      </c>
      <c r="AA149" t="e">
        <f t="shared" si="60"/>
        <v>#NUM!</v>
      </c>
      <c r="AB149">
        <f t="shared" si="61"/>
        <v>60</v>
      </c>
    </row>
    <row r="150" spans="1:28" ht="15">
      <c r="A150" s="102" t="s">
        <v>607</v>
      </c>
      <c r="B150" s="102" t="s">
        <v>608</v>
      </c>
      <c r="C150" s="61">
        <v>127</v>
      </c>
      <c r="D150" s="102">
        <v>7</v>
      </c>
      <c r="E150" s="102">
        <v>13</v>
      </c>
      <c r="F150" s="102">
        <v>22</v>
      </c>
      <c r="G150" s="102">
        <v>19</v>
      </c>
      <c r="H150" s="102">
        <v>4</v>
      </c>
      <c r="I150" s="102">
        <v>2</v>
      </c>
      <c r="L150" s="56">
        <f t="shared" si="62"/>
        <v>67</v>
      </c>
      <c r="M150">
        <v>85</v>
      </c>
      <c r="N150" s="58">
        <f t="shared" si="63"/>
        <v>74</v>
      </c>
      <c r="O150">
        <f t="shared" si="64"/>
        <v>0</v>
      </c>
      <c r="P150">
        <f t="shared" si="65"/>
        <v>-5.6249990418427709E-3</v>
      </c>
      <c r="Q150">
        <f t="shared" si="66"/>
        <v>1.0003760146836346E-3</v>
      </c>
      <c r="R150">
        <f t="shared" si="67"/>
        <v>-17.611140276176513</v>
      </c>
      <c r="S150">
        <f t="shared" si="68"/>
        <v>45.819460199056628</v>
      </c>
      <c r="T150">
        <f t="shared" si="53"/>
        <v>6</v>
      </c>
      <c r="U150">
        <f t="shared" si="54"/>
        <v>12</v>
      </c>
      <c r="V150">
        <f t="shared" si="55"/>
        <v>17</v>
      </c>
      <c r="W150">
        <f t="shared" si="56"/>
        <v>16</v>
      </c>
      <c r="X150">
        <f t="shared" si="57"/>
        <v>3</v>
      </c>
      <c r="Y150">
        <f t="shared" si="58"/>
        <v>2</v>
      </c>
      <c r="Z150" t="e">
        <f t="shared" si="59"/>
        <v>#NUM!</v>
      </c>
      <c r="AA150" t="e">
        <f t="shared" si="60"/>
        <v>#NUM!</v>
      </c>
      <c r="AB150">
        <f t="shared" si="61"/>
        <v>60</v>
      </c>
    </row>
    <row r="151" spans="1:28" ht="15">
      <c r="A151" s="102" t="s">
        <v>609</v>
      </c>
      <c r="B151" s="102" t="s">
        <v>610</v>
      </c>
      <c r="C151" s="61">
        <v>128</v>
      </c>
      <c r="D151" s="102">
        <v>7</v>
      </c>
      <c r="E151" s="102">
        <v>21</v>
      </c>
      <c r="F151" s="102">
        <v>30</v>
      </c>
      <c r="G151" s="102">
        <v>27</v>
      </c>
      <c r="H151" s="102">
        <v>3</v>
      </c>
      <c r="I151" s="102">
        <v>2</v>
      </c>
      <c r="L151" s="56">
        <f t="shared" si="62"/>
        <v>90</v>
      </c>
      <c r="M151">
        <v>81</v>
      </c>
      <c r="N151" s="58">
        <f t="shared" si="63"/>
        <v>86</v>
      </c>
      <c r="O151">
        <f t="shared" si="64"/>
        <v>0</v>
      </c>
      <c r="P151">
        <f t="shared" si="65"/>
        <v>2.7109086425781532</v>
      </c>
      <c r="Q151">
        <f t="shared" si="66"/>
        <v>3.7799539545092906</v>
      </c>
      <c r="R151">
        <f t="shared" si="67"/>
        <v>8487.502313369745</v>
      </c>
      <c r="S151">
        <f t="shared" si="68"/>
        <v>173130.35021904</v>
      </c>
      <c r="T151">
        <f t="shared" si="53"/>
        <v>6</v>
      </c>
      <c r="U151">
        <f t="shared" si="54"/>
        <v>12</v>
      </c>
      <c r="V151">
        <f t="shared" si="55"/>
        <v>17</v>
      </c>
      <c r="W151">
        <f t="shared" si="56"/>
        <v>16</v>
      </c>
      <c r="X151">
        <f t="shared" si="57"/>
        <v>3</v>
      </c>
      <c r="Y151">
        <f t="shared" si="58"/>
        <v>2</v>
      </c>
      <c r="Z151" t="e">
        <f t="shared" si="59"/>
        <v>#NUM!</v>
      </c>
      <c r="AA151" t="e">
        <f t="shared" si="60"/>
        <v>#NUM!</v>
      </c>
      <c r="AB151">
        <f t="shared" si="61"/>
        <v>61</v>
      </c>
    </row>
    <row r="152" spans="1:28" ht="15">
      <c r="A152" s="102" t="s">
        <v>611</v>
      </c>
      <c r="B152" s="102" t="s">
        <v>612</v>
      </c>
      <c r="C152" s="61">
        <v>129</v>
      </c>
      <c r="D152" s="102">
        <v>6</v>
      </c>
      <c r="E152" s="102">
        <v>17</v>
      </c>
      <c r="F152" s="102">
        <v>31</v>
      </c>
      <c r="G152" s="102">
        <v>19</v>
      </c>
      <c r="H152" s="102">
        <v>3</v>
      </c>
      <c r="I152" s="102">
        <v>2</v>
      </c>
      <c r="L152" s="56">
        <f t="shared" si="62"/>
        <v>78</v>
      </c>
      <c r="M152">
        <v>88</v>
      </c>
      <c r="N152" s="58">
        <f t="shared" si="63"/>
        <v>82</v>
      </c>
      <c r="O152">
        <f t="shared" si="64"/>
        <v>0</v>
      </c>
      <c r="P152">
        <f t="shared" si="65"/>
        <v>0.18919263528740582</v>
      </c>
      <c r="Q152">
        <f t="shared" si="66"/>
        <v>0.10861062231585526</v>
      </c>
      <c r="R152">
        <f t="shared" si="67"/>
        <v>592.33753010106545</v>
      </c>
      <c r="S152">
        <f t="shared" si="68"/>
        <v>4974.6095601561346</v>
      </c>
      <c r="T152">
        <f t="shared" si="53"/>
        <v>6</v>
      </c>
      <c r="U152">
        <f t="shared" si="54"/>
        <v>12</v>
      </c>
      <c r="V152">
        <f t="shared" si="55"/>
        <v>17</v>
      </c>
      <c r="W152">
        <f t="shared" si="56"/>
        <v>16</v>
      </c>
      <c r="X152">
        <f t="shared" si="57"/>
        <v>3</v>
      </c>
      <c r="Y152">
        <f t="shared" si="58"/>
        <v>2</v>
      </c>
      <c r="Z152" t="e">
        <f t="shared" si="59"/>
        <v>#NUM!</v>
      </c>
      <c r="AA152" t="e">
        <f t="shared" si="60"/>
        <v>#NUM!</v>
      </c>
      <c r="AB152">
        <f t="shared" si="61"/>
        <v>61</v>
      </c>
    </row>
    <row r="153" spans="1:28" ht="15">
      <c r="A153" s="102" t="s">
        <v>613</v>
      </c>
      <c r="B153" s="102" t="s">
        <v>614</v>
      </c>
      <c r="C153" s="61">
        <v>130</v>
      </c>
      <c r="D153" s="102">
        <v>7</v>
      </c>
      <c r="E153" s="102">
        <v>11</v>
      </c>
      <c r="F153" s="102">
        <v>12</v>
      </c>
      <c r="G153" s="102">
        <v>10</v>
      </c>
      <c r="H153" s="102">
        <v>3</v>
      </c>
      <c r="I153" s="102">
        <v>2</v>
      </c>
      <c r="L153" s="56">
        <f t="shared" si="62"/>
        <v>45</v>
      </c>
      <c r="M153">
        <v>60</v>
      </c>
      <c r="N153" s="58">
        <f t="shared" si="63"/>
        <v>51</v>
      </c>
      <c r="O153">
        <f t="shared" si="64"/>
        <v>0</v>
      </c>
      <c r="P153">
        <f t="shared" si="65"/>
        <v>-4.7558922313381355</v>
      </c>
      <c r="Q153">
        <f t="shared" si="66"/>
        <v>7.9979006786431919</v>
      </c>
      <c r="R153">
        <f t="shared" si="67"/>
        <v>-14890.079909602086</v>
      </c>
      <c r="S153">
        <f t="shared" si="68"/>
        <v>366321.74946436641</v>
      </c>
      <c r="T153">
        <f t="shared" ref="T153:T216" si="69">SMALL(D$24:D$543,$C153)</f>
        <v>6</v>
      </c>
      <c r="U153">
        <f t="shared" ref="U153:U216" si="70">SMALL(E$24:E$543,$C153)</f>
        <v>12</v>
      </c>
      <c r="V153">
        <f t="shared" ref="V153:V216" si="71">SMALL(F$24:F$543,$C153)</f>
        <v>17</v>
      </c>
      <c r="W153">
        <f t="shared" ref="W153:W216" si="72">SMALL(G$24:G$543,$C153)</f>
        <v>16</v>
      </c>
      <c r="X153">
        <f t="shared" ref="X153:X216" si="73">SMALL(H$24:H$543,$C153)</f>
        <v>3</v>
      </c>
      <c r="Y153">
        <f t="shared" ref="Y153:Y216" si="74">SMALL(I$24:I$543,$C153)</f>
        <v>2</v>
      </c>
      <c r="Z153" t="e">
        <f t="shared" ref="Z153:Z216" si="75">SMALL(J$24:J$543,$C153)</f>
        <v>#NUM!</v>
      </c>
      <c r="AA153" t="e">
        <f t="shared" ref="AA153:AA216" si="76">SMALL(K$24:K$543,$C153)</f>
        <v>#NUM!</v>
      </c>
      <c r="AB153">
        <f t="shared" ref="AB153:AB216" si="77">SMALL(L$24:L$543,$C153)</f>
        <v>61</v>
      </c>
    </row>
    <row r="154" spans="1:28" ht="15">
      <c r="A154" s="102" t="s">
        <v>615</v>
      </c>
      <c r="B154" s="102" t="s">
        <v>616</v>
      </c>
      <c r="C154" s="61">
        <v>131</v>
      </c>
      <c r="D154" s="102">
        <v>8</v>
      </c>
      <c r="E154" s="102">
        <v>22</v>
      </c>
      <c r="F154" s="102">
        <v>24</v>
      </c>
      <c r="G154" s="102">
        <v>22</v>
      </c>
      <c r="H154" s="102">
        <v>4</v>
      </c>
      <c r="I154" s="102">
        <v>2</v>
      </c>
      <c r="L154" s="56">
        <f t="shared" si="62"/>
        <v>82</v>
      </c>
      <c r="M154">
        <v>90</v>
      </c>
      <c r="N154" s="58">
        <f t="shared" si="63"/>
        <v>85</v>
      </c>
      <c r="O154">
        <f t="shared" si="64"/>
        <v>0</v>
      </c>
      <c r="P154">
        <f t="shared" si="65"/>
        <v>0.60872071008393702</v>
      </c>
      <c r="Q154">
        <f t="shared" si="66"/>
        <v>0.5158903888408225</v>
      </c>
      <c r="R154">
        <f t="shared" si="67"/>
        <v>1905.8253582901928</v>
      </c>
      <c r="S154">
        <f t="shared" si="68"/>
        <v>23628.934312307851</v>
      </c>
      <c r="T154">
        <f t="shared" si="69"/>
        <v>6</v>
      </c>
      <c r="U154">
        <f t="shared" si="70"/>
        <v>12</v>
      </c>
      <c r="V154">
        <f t="shared" si="71"/>
        <v>18</v>
      </c>
      <c r="W154">
        <f t="shared" si="72"/>
        <v>16</v>
      </c>
      <c r="X154">
        <f t="shared" si="73"/>
        <v>3</v>
      </c>
      <c r="Y154">
        <f t="shared" si="74"/>
        <v>2</v>
      </c>
      <c r="Z154" t="e">
        <f t="shared" si="75"/>
        <v>#NUM!</v>
      </c>
      <c r="AA154" t="e">
        <f t="shared" si="76"/>
        <v>#NUM!</v>
      </c>
      <c r="AB154">
        <f t="shared" si="77"/>
        <v>61</v>
      </c>
    </row>
    <row r="155" spans="1:28" ht="15">
      <c r="A155" s="102" t="s">
        <v>617</v>
      </c>
      <c r="B155" s="102" t="s">
        <v>618</v>
      </c>
      <c r="C155" s="61">
        <v>132</v>
      </c>
      <c r="D155" s="102">
        <v>7</v>
      </c>
      <c r="E155" s="102">
        <v>22</v>
      </c>
      <c r="F155" s="102">
        <v>27</v>
      </c>
      <c r="G155" s="102">
        <v>22</v>
      </c>
      <c r="H155" s="102">
        <v>4</v>
      </c>
      <c r="I155" s="102">
        <v>1</v>
      </c>
      <c r="L155" s="56">
        <f t="shared" si="62"/>
        <v>83</v>
      </c>
      <c r="M155">
        <v>89</v>
      </c>
      <c r="N155" s="58">
        <f t="shared" si="63"/>
        <v>85</v>
      </c>
      <c r="O155">
        <f t="shared" si="64"/>
        <v>0</v>
      </c>
      <c r="P155">
        <f t="shared" si="65"/>
        <v>0.76821184081114657</v>
      </c>
      <c r="Q155">
        <f t="shared" si="66"/>
        <v>0.70357110618867935</v>
      </c>
      <c r="R155">
        <f t="shared" si="67"/>
        <v>2405.1713413115008</v>
      </c>
      <c r="S155">
        <f t="shared" si="68"/>
        <v>32225.131174714697</v>
      </c>
      <c r="T155">
        <f t="shared" si="69"/>
        <v>6</v>
      </c>
      <c r="U155">
        <f t="shared" si="70"/>
        <v>12</v>
      </c>
      <c r="V155">
        <f t="shared" si="71"/>
        <v>18</v>
      </c>
      <c r="W155">
        <f t="shared" si="72"/>
        <v>16</v>
      </c>
      <c r="X155">
        <f t="shared" si="73"/>
        <v>3</v>
      </c>
      <c r="Y155">
        <f t="shared" si="74"/>
        <v>2</v>
      </c>
      <c r="Z155" t="e">
        <f t="shared" si="75"/>
        <v>#NUM!</v>
      </c>
      <c r="AA155" t="e">
        <f t="shared" si="76"/>
        <v>#NUM!</v>
      </c>
      <c r="AB155">
        <f t="shared" si="77"/>
        <v>61</v>
      </c>
    </row>
    <row r="156" spans="1:28" ht="15">
      <c r="A156" s="102" t="s">
        <v>619</v>
      </c>
      <c r="B156" s="102" t="s">
        <v>620</v>
      </c>
      <c r="C156" s="61">
        <v>133</v>
      </c>
      <c r="D156" s="102">
        <v>7</v>
      </c>
      <c r="E156" s="102">
        <v>20</v>
      </c>
      <c r="F156" s="102">
        <v>22</v>
      </c>
      <c r="G156" s="102">
        <v>26</v>
      </c>
      <c r="H156" s="102">
        <v>4</v>
      </c>
      <c r="I156" s="102">
        <v>2</v>
      </c>
      <c r="L156" s="56">
        <f t="shared" si="62"/>
        <v>81</v>
      </c>
      <c r="M156">
        <v>86</v>
      </c>
      <c r="N156" s="58">
        <f t="shared" si="63"/>
        <v>83</v>
      </c>
      <c r="O156">
        <f t="shared" si="64"/>
        <v>0</v>
      </c>
      <c r="P156">
        <f t="shared" si="65"/>
        <v>0.47298962445333392</v>
      </c>
      <c r="Q156">
        <f t="shared" si="66"/>
        <v>0.36852658168280583</v>
      </c>
      <c r="R156">
        <f t="shared" si="67"/>
        <v>1480.8689856584954</v>
      </c>
      <c r="S156">
        <f t="shared" si="68"/>
        <v>16879.342161207009</v>
      </c>
      <c r="T156">
        <f t="shared" si="69"/>
        <v>6</v>
      </c>
      <c r="U156">
        <f t="shared" si="70"/>
        <v>12</v>
      </c>
      <c r="V156">
        <f t="shared" si="71"/>
        <v>18</v>
      </c>
      <c r="W156">
        <f t="shared" si="72"/>
        <v>16</v>
      </c>
      <c r="X156">
        <f t="shared" si="73"/>
        <v>3</v>
      </c>
      <c r="Y156">
        <f t="shared" si="74"/>
        <v>2</v>
      </c>
      <c r="Z156" t="e">
        <f t="shared" si="75"/>
        <v>#NUM!</v>
      </c>
      <c r="AA156" t="e">
        <f t="shared" si="76"/>
        <v>#NUM!</v>
      </c>
      <c r="AB156">
        <f t="shared" si="77"/>
        <v>61</v>
      </c>
    </row>
    <row r="157" spans="1:28" ht="15">
      <c r="A157" s="102" t="s">
        <v>621</v>
      </c>
      <c r="B157" s="102" t="s">
        <v>622</v>
      </c>
      <c r="C157" s="61">
        <v>134</v>
      </c>
      <c r="D157" s="102">
        <v>7</v>
      </c>
      <c r="E157" s="102">
        <v>23</v>
      </c>
      <c r="F157" s="102">
        <v>27</v>
      </c>
      <c r="G157" s="102">
        <v>28</v>
      </c>
      <c r="H157" s="102">
        <v>4</v>
      </c>
      <c r="I157" s="102">
        <v>2</v>
      </c>
      <c r="L157" s="56">
        <f t="shared" si="62"/>
        <v>91</v>
      </c>
      <c r="M157">
        <v>96</v>
      </c>
      <c r="N157" s="58">
        <f t="shared" si="63"/>
        <v>93</v>
      </c>
      <c r="O157">
        <f t="shared" si="64"/>
        <v>0</v>
      </c>
      <c r="P157">
        <f t="shared" si="65"/>
        <v>3.129470544351741</v>
      </c>
      <c r="Q157">
        <f t="shared" si="66"/>
        <v>4.5774944271084976</v>
      </c>
      <c r="R157">
        <f t="shared" si="67"/>
        <v>9797.9651795079371</v>
      </c>
      <c r="S157">
        <f t="shared" si="68"/>
        <v>209659.48866799887</v>
      </c>
      <c r="T157">
        <f t="shared" si="69"/>
        <v>6</v>
      </c>
      <c r="U157">
        <f t="shared" si="70"/>
        <v>12</v>
      </c>
      <c r="V157">
        <f t="shared" si="71"/>
        <v>18</v>
      </c>
      <c r="W157">
        <f t="shared" si="72"/>
        <v>16</v>
      </c>
      <c r="X157">
        <f t="shared" si="73"/>
        <v>3</v>
      </c>
      <c r="Y157">
        <f t="shared" si="74"/>
        <v>2</v>
      </c>
      <c r="Z157" t="e">
        <f t="shared" si="75"/>
        <v>#NUM!</v>
      </c>
      <c r="AA157" t="e">
        <f t="shared" si="76"/>
        <v>#NUM!</v>
      </c>
      <c r="AB157">
        <f t="shared" si="77"/>
        <v>61</v>
      </c>
    </row>
    <row r="158" spans="1:28" ht="15">
      <c r="A158" s="102" t="s">
        <v>623</v>
      </c>
      <c r="B158" s="102" t="s">
        <v>624</v>
      </c>
      <c r="C158" s="61">
        <v>135</v>
      </c>
      <c r="D158" s="102">
        <v>6</v>
      </c>
      <c r="E158" s="102">
        <v>22</v>
      </c>
      <c r="F158" s="102">
        <v>13</v>
      </c>
      <c r="G158" s="102">
        <v>7</v>
      </c>
      <c r="H158" s="102">
        <v>4</v>
      </c>
      <c r="I158" s="102">
        <v>1</v>
      </c>
      <c r="L158" s="56">
        <f t="shared" si="62"/>
        <v>53</v>
      </c>
      <c r="M158">
        <v>76</v>
      </c>
      <c r="N158" s="58">
        <f t="shared" si="63"/>
        <v>62</v>
      </c>
      <c r="O158">
        <f t="shared" si="64"/>
        <v>0</v>
      </c>
      <c r="P158">
        <f t="shared" si="65"/>
        <v>-1.4614876226067988</v>
      </c>
      <c r="Q158">
        <f t="shared" si="66"/>
        <v>1.6585434577229552</v>
      </c>
      <c r="R158">
        <f t="shared" si="67"/>
        <v>-4575.7276298472107</v>
      </c>
      <c r="S158">
        <f t="shared" si="68"/>
        <v>75965.001993350874</v>
      </c>
      <c r="T158">
        <f t="shared" si="69"/>
        <v>6</v>
      </c>
      <c r="U158">
        <f t="shared" si="70"/>
        <v>12</v>
      </c>
      <c r="V158">
        <f t="shared" si="71"/>
        <v>18</v>
      </c>
      <c r="W158">
        <f t="shared" si="72"/>
        <v>16</v>
      </c>
      <c r="X158">
        <f t="shared" si="73"/>
        <v>3</v>
      </c>
      <c r="Y158">
        <f t="shared" si="74"/>
        <v>2</v>
      </c>
      <c r="Z158" t="e">
        <f t="shared" si="75"/>
        <v>#NUM!</v>
      </c>
      <c r="AA158" t="e">
        <f t="shared" si="76"/>
        <v>#NUM!</v>
      </c>
      <c r="AB158">
        <f t="shared" si="77"/>
        <v>62</v>
      </c>
    </row>
    <row r="159" spans="1:28" ht="15">
      <c r="A159" s="102" t="s">
        <v>625</v>
      </c>
      <c r="B159" s="102" t="s">
        <v>626</v>
      </c>
      <c r="C159" s="61">
        <v>136</v>
      </c>
      <c r="D159" s="102">
        <v>8</v>
      </c>
      <c r="E159" s="102">
        <v>22</v>
      </c>
      <c r="F159" s="102">
        <v>32</v>
      </c>
      <c r="G159" s="102">
        <v>18</v>
      </c>
      <c r="H159" s="102">
        <v>2</v>
      </c>
      <c r="I159" s="102">
        <v>2</v>
      </c>
      <c r="L159" s="56">
        <f t="shared" si="62"/>
        <v>84</v>
      </c>
      <c r="M159">
        <v>77</v>
      </c>
      <c r="N159" s="58">
        <f t="shared" si="63"/>
        <v>81</v>
      </c>
      <c r="O159">
        <f t="shared" si="64"/>
        <v>0</v>
      </c>
      <c r="P159">
        <f t="shared" si="65"/>
        <v>0.95337941692033823</v>
      </c>
      <c r="Q159">
        <f t="shared" si="66"/>
        <v>0.93832732142541486</v>
      </c>
      <c r="R159">
        <f t="shared" si="67"/>
        <v>2984.906934722419</v>
      </c>
      <c r="S159">
        <f t="shared" si="68"/>
        <v>42977.491189986002</v>
      </c>
      <c r="T159">
        <f t="shared" si="69"/>
        <v>6</v>
      </c>
      <c r="U159">
        <f t="shared" si="70"/>
        <v>12</v>
      </c>
      <c r="V159">
        <f t="shared" si="71"/>
        <v>18</v>
      </c>
      <c r="W159">
        <f t="shared" si="72"/>
        <v>17</v>
      </c>
      <c r="X159">
        <f t="shared" si="73"/>
        <v>3</v>
      </c>
      <c r="Y159">
        <f t="shared" si="74"/>
        <v>2</v>
      </c>
      <c r="Z159" t="e">
        <f t="shared" si="75"/>
        <v>#NUM!</v>
      </c>
      <c r="AA159" t="e">
        <f t="shared" si="76"/>
        <v>#NUM!</v>
      </c>
      <c r="AB159">
        <f t="shared" si="77"/>
        <v>62</v>
      </c>
    </row>
    <row r="160" spans="1:28" ht="15">
      <c r="A160" s="102" t="s">
        <v>627</v>
      </c>
      <c r="B160" s="102" t="s">
        <v>628</v>
      </c>
      <c r="C160" s="61">
        <v>137</v>
      </c>
      <c r="D160" s="102">
        <v>7</v>
      </c>
      <c r="E160" s="102">
        <v>22</v>
      </c>
      <c r="F160" s="102">
        <v>21</v>
      </c>
      <c r="G160" s="102">
        <v>13</v>
      </c>
      <c r="H160" s="102">
        <v>4</v>
      </c>
      <c r="I160" s="102">
        <v>0</v>
      </c>
      <c r="L160" s="56">
        <f t="shared" si="62"/>
        <v>67</v>
      </c>
      <c r="M160">
        <v>90</v>
      </c>
      <c r="N160" s="58">
        <f t="shared" si="63"/>
        <v>76</v>
      </c>
      <c r="O160">
        <f t="shared" si="64"/>
        <v>0</v>
      </c>
      <c r="P160">
        <f t="shared" si="65"/>
        <v>-5.6249990418427709E-3</v>
      </c>
      <c r="Q160">
        <f t="shared" si="66"/>
        <v>1.0003760146836346E-3</v>
      </c>
      <c r="R160">
        <f t="shared" si="67"/>
        <v>-17.611140276176513</v>
      </c>
      <c r="S160">
        <f t="shared" si="68"/>
        <v>45.819460199056628</v>
      </c>
      <c r="T160">
        <f t="shared" si="69"/>
        <v>6</v>
      </c>
      <c r="U160">
        <f t="shared" si="70"/>
        <v>12</v>
      </c>
      <c r="V160">
        <f t="shared" si="71"/>
        <v>18</v>
      </c>
      <c r="W160">
        <f t="shared" si="72"/>
        <v>17</v>
      </c>
      <c r="X160">
        <f t="shared" si="73"/>
        <v>3</v>
      </c>
      <c r="Y160">
        <f t="shared" si="74"/>
        <v>2</v>
      </c>
      <c r="Z160" t="e">
        <f t="shared" si="75"/>
        <v>#NUM!</v>
      </c>
      <c r="AA160" t="e">
        <f t="shared" si="76"/>
        <v>#NUM!</v>
      </c>
      <c r="AB160">
        <f t="shared" si="77"/>
        <v>62</v>
      </c>
    </row>
    <row r="161" spans="1:37" ht="15">
      <c r="A161" s="102" t="s">
        <v>629</v>
      </c>
      <c r="B161" s="102" t="s">
        <v>630</v>
      </c>
      <c r="C161" s="61">
        <v>138</v>
      </c>
      <c r="D161" s="102">
        <v>6</v>
      </c>
      <c r="E161" s="102">
        <v>22</v>
      </c>
      <c r="F161" s="102">
        <v>25</v>
      </c>
      <c r="G161" s="102">
        <v>19</v>
      </c>
      <c r="H161" s="102">
        <v>4</v>
      </c>
      <c r="I161" s="102">
        <v>2</v>
      </c>
      <c r="L161" s="56">
        <f t="shared" si="62"/>
        <v>78</v>
      </c>
      <c r="M161">
        <v>89</v>
      </c>
      <c r="N161" s="58">
        <f t="shared" si="63"/>
        <v>82</v>
      </c>
      <c r="O161">
        <f t="shared" si="64"/>
        <v>0</v>
      </c>
      <c r="P161">
        <f t="shared" si="65"/>
        <v>0.18919263528740582</v>
      </c>
      <c r="Q161">
        <f t="shared" si="66"/>
        <v>0.10861062231585526</v>
      </c>
      <c r="R161">
        <f t="shared" si="67"/>
        <v>592.33753010106545</v>
      </c>
      <c r="S161">
        <f t="shared" si="68"/>
        <v>4974.6095601561346</v>
      </c>
      <c r="T161">
        <f t="shared" si="69"/>
        <v>6</v>
      </c>
      <c r="U161">
        <f t="shared" si="70"/>
        <v>12</v>
      </c>
      <c r="V161">
        <f t="shared" si="71"/>
        <v>18</v>
      </c>
      <c r="W161">
        <f t="shared" si="72"/>
        <v>17</v>
      </c>
      <c r="X161">
        <f t="shared" si="73"/>
        <v>3</v>
      </c>
      <c r="Y161">
        <f t="shared" si="74"/>
        <v>2</v>
      </c>
      <c r="Z161" t="e">
        <f t="shared" si="75"/>
        <v>#NUM!</v>
      </c>
      <c r="AA161" t="e">
        <f t="shared" si="76"/>
        <v>#NUM!</v>
      </c>
      <c r="AB161">
        <f t="shared" si="77"/>
        <v>62</v>
      </c>
    </row>
    <row r="162" spans="1:37" ht="15">
      <c r="A162" s="102" t="s">
        <v>631</v>
      </c>
      <c r="B162" s="102" t="s">
        <v>632</v>
      </c>
      <c r="C162" s="61">
        <v>139</v>
      </c>
      <c r="D162" s="102">
        <v>5</v>
      </c>
      <c r="E162" s="102">
        <v>9</v>
      </c>
      <c r="F162" s="102">
        <v>24</v>
      </c>
      <c r="G162" s="102">
        <v>15</v>
      </c>
      <c r="H162" s="102">
        <v>3</v>
      </c>
      <c r="I162" s="102">
        <v>1</v>
      </c>
      <c r="L162" s="56">
        <f t="shared" si="62"/>
        <v>57</v>
      </c>
      <c r="M162">
        <v>83</v>
      </c>
      <c r="N162" s="58">
        <f t="shared" si="63"/>
        <v>67</v>
      </c>
      <c r="O162">
        <f t="shared" si="64"/>
        <v>0</v>
      </c>
      <c r="P162">
        <f t="shared" si="65"/>
        <v>-0.63918364367610536</v>
      </c>
      <c r="Q162">
        <f t="shared" si="66"/>
        <v>0.55059746071628268</v>
      </c>
      <c r="R162">
        <f t="shared" si="67"/>
        <v>-2001.2008406191233</v>
      </c>
      <c r="S162">
        <f t="shared" si="68"/>
        <v>25218.595874641851</v>
      </c>
      <c r="T162">
        <f t="shared" si="69"/>
        <v>6</v>
      </c>
      <c r="U162">
        <f t="shared" si="70"/>
        <v>12</v>
      </c>
      <c r="V162">
        <f t="shared" si="71"/>
        <v>18</v>
      </c>
      <c r="W162">
        <f t="shared" si="72"/>
        <v>17</v>
      </c>
      <c r="X162">
        <f t="shared" si="73"/>
        <v>3</v>
      </c>
      <c r="Y162">
        <f t="shared" si="74"/>
        <v>2</v>
      </c>
      <c r="Z162" t="e">
        <f t="shared" si="75"/>
        <v>#NUM!</v>
      </c>
      <c r="AA162" t="e">
        <f t="shared" si="76"/>
        <v>#NUM!</v>
      </c>
      <c r="AB162">
        <f t="shared" si="77"/>
        <v>62</v>
      </c>
    </row>
    <row r="163" spans="1:37" ht="15">
      <c r="A163" s="102" t="s">
        <v>633</v>
      </c>
      <c r="B163" s="102" t="s">
        <v>634</v>
      </c>
      <c r="C163" s="61">
        <v>140</v>
      </c>
      <c r="D163" s="102">
        <v>7</v>
      </c>
      <c r="E163" s="102">
        <v>15</v>
      </c>
      <c r="F163" s="102">
        <v>27</v>
      </c>
      <c r="G163" s="102">
        <v>24</v>
      </c>
      <c r="H163" s="102">
        <v>3</v>
      </c>
      <c r="I163" s="102">
        <v>2</v>
      </c>
      <c r="L163" s="56">
        <f t="shared" si="62"/>
        <v>78</v>
      </c>
      <c r="M163">
        <v>87</v>
      </c>
      <c r="N163" s="58">
        <f t="shared" si="63"/>
        <v>82</v>
      </c>
      <c r="O163">
        <f t="shared" si="64"/>
        <v>0</v>
      </c>
      <c r="P163">
        <f t="shared" si="65"/>
        <v>0.18919263528740582</v>
      </c>
      <c r="Q163">
        <f t="shared" si="66"/>
        <v>0.10861062231585526</v>
      </c>
      <c r="R163">
        <f t="shared" si="67"/>
        <v>592.33753010106545</v>
      </c>
      <c r="S163">
        <f t="shared" si="68"/>
        <v>4974.6095601561346</v>
      </c>
      <c r="T163">
        <f t="shared" si="69"/>
        <v>6</v>
      </c>
      <c r="U163">
        <f t="shared" si="70"/>
        <v>12</v>
      </c>
      <c r="V163">
        <f t="shared" si="71"/>
        <v>18</v>
      </c>
      <c r="W163">
        <f t="shared" si="72"/>
        <v>17</v>
      </c>
      <c r="X163">
        <f t="shared" si="73"/>
        <v>3</v>
      </c>
      <c r="Y163">
        <f t="shared" si="74"/>
        <v>2</v>
      </c>
      <c r="Z163" t="e">
        <f t="shared" si="75"/>
        <v>#NUM!</v>
      </c>
      <c r="AA163" t="e">
        <f t="shared" si="76"/>
        <v>#NUM!</v>
      </c>
      <c r="AB163">
        <f t="shared" si="77"/>
        <v>62</v>
      </c>
    </row>
    <row r="164" spans="1:37" ht="15">
      <c r="A164" s="102" t="s">
        <v>635</v>
      </c>
      <c r="B164" s="102" t="s">
        <v>636</v>
      </c>
      <c r="C164" s="61">
        <v>141</v>
      </c>
      <c r="D164" s="102">
        <v>6</v>
      </c>
      <c r="E164" s="102">
        <v>19</v>
      </c>
      <c r="F164" s="102">
        <v>24</v>
      </c>
      <c r="G164" s="102">
        <v>15</v>
      </c>
      <c r="H164" s="102">
        <v>3</v>
      </c>
      <c r="I164" s="102">
        <v>2</v>
      </c>
      <c r="L164" s="56">
        <f t="shared" si="62"/>
        <v>69</v>
      </c>
      <c r="M164">
        <v>87</v>
      </c>
      <c r="N164" s="58">
        <f t="shared" si="63"/>
        <v>76</v>
      </c>
      <c r="O164">
        <f t="shared" si="64"/>
        <v>0</v>
      </c>
      <c r="P164">
        <f t="shared" si="65"/>
        <v>-6.9589455367355613E-5</v>
      </c>
      <c r="Q164">
        <f t="shared" si="66"/>
        <v>2.8623621696254277E-6</v>
      </c>
      <c r="R164">
        <f t="shared" si="67"/>
        <v>-0.21787553226244277</v>
      </c>
      <c r="S164">
        <f t="shared" si="68"/>
        <v>0.1311025930064047</v>
      </c>
      <c r="T164">
        <f t="shared" si="69"/>
        <v>6</v>
      </c>
      <c r="U164">
        <f t="shared" si="70"/>
        <v>12</v>
      </c>
      <c r="V164">
        <f t="shared" si="71"/>
        <v>18</v>
      </c>
      <c r="W164">
        <f t="shared" si="72"/>
        <v>17</v>
      </c>
      <c r="X164">
        <f t="shared" si="73"/>
        <v>3</v>
      </c>
      <c r="Y164">
        <f t="shared" si="74"/>
        <v>2</v>
      </c>
      <c r="Z164" t="e">
        <f t="shared" si="75"/>
        <v>#NUM!</v>
      </c>
      <c r="AA164" t="e">
        <f t="shared" si="76"/>
        <v>#NUM!</v>
      </c>
      <c r="AB164">
        <f t="shared" si="77"/>
        <v>62</v>
      </c>
    </row>
    <row r="165" spans="1:37" ht="15">
      <c r="A165" s="102" t="s">
        <v>637</v>
      </c>
      <c r="B165" s="102" t="s">
        <v>638</v>
      </c>
      <c r="C165" s="61">
        <v>142</v>
      </c>
      <c r="D165" s="102">
        <v>5</v>
      </c>
      <c r="E165" s="102">
        <v>9</v>
      </c>
      <c r="F165" s="102">
        <v>15</v>
      </c>
      <c r="G165" s="102">
        <v>15</v>
      </c>
      <c r="H165" s="102">
        <v>4</v>
      </c>
      <c r="I165" s="102">
        <v>1</v>
      </c>
      <c r="L165" s="56">
        <f t="shared" si="62"/>
        <v>49</v>
      </c>
      <c r="M165">
        <v>80</v>
      </c>
      <c r="N165" s="58">
        <f t="shared" si="63"/>
        <v>61</v>
      </c>
      <c r="O165">
        <f t="shared" si="64"/>
        <v>0</v>
      </c>
      <c r="P165">
        <f t="shared" si="65"/>
        <v>-2.7928406124061271</v>
      </c>
      <c r="Q165">
        <f t="shared" si="66"/>
        <v>3.9330385354067001</v>
      </c>
      <c r="R165">
        <f t="shared" si="67"/>
        <v>-8744.0206528415329</v>
      </c>
      <c r="S165">
        <f t="shared" si="68"/>
        <v>180141.96660983918</v>
      </c>
      <c r="T165">
        <f t="shared" si="69"/>
        <v>6</v>
      </c>
      <c r="U165">
        <f t="shared" si="70"/>
        <v>12</v>
      </c>
      <c r="V165">
        <f t="shared" si="71"/>
        <v>18</v>
      </c>
      <c r="W165">
        <f t="shared" si="72"/>
        <v>17</v>
      </c>
      <c r="X165">
        <f t="shared" si="73"/>
        <v>3</v>
      </c>
      <c r="Y165">
        <f t="shared" si="74"/>
        <v>2</v>
      </c>
      <c r="Z165" t="e">
        <f t="shared" si="75"/>
        <v>#NUM!</v>
      </c>
      <c r="AA165" t="e">
        <f t="shared" si="76"/>
        <v>#NUM!</v>
      </c>
      <c r="AB165">
        <f t="shared" si="77"/>
        <v>62</v>
      </c>
      <c r="AK165" t="s">
        <v>315</v>
      </c>
    </row>
    <row r="166" spans="1:37" ht="15">
      <c r="A166" s="102" t="s">
        <v>639</v>
      </c>
      <c r="B166" s="102" t="s">
        <v>640</v>
      </c>
      <c r="C166" s="61">
        <v>143</v>
      </c>
      <c r="D166" s="102">
        <v>7</v>
      </c>
      <c r="E166" s="102">
        <v>23</v>
      </c>
      <c r="F166" s="102">
        <v>25</v>
      </c>
      <c r="G166" s="102">
        <v>11</v>
      </c>
      <c r="H166" s="102">
        <v>4</v>
      </c>
      <c r="I166" s="102">
        <v>2</v>
      </c>
      <c r="L166" s="56">
        <f t="shared" si="62"/>
        <v>72</v>
      </c>
      <c r="M166">
        <v>64</v>
      </c>
      <c r="N166" s="58">
        <f t="shared" si="63"/>
        <v>69</v>
      </c>
      <c r="O166">
        <f t="shared" si="64"/>
        <v>0</v>
      </c>
      <c r="P166">
        <f t="shared" si="65"/>
        <v>4.4058360381998415E-3</v>
      </c>
      <c r="Q166">
        <f t="shared" si="66"/>
        <v>7.2227809064855108E-4</v>
      </c>
      <c r="R166">
        <f t="shared" si="67"/>
        <v>13.79409950568664</v>
      </c>
      <c r="S166">
        <f t="shared" si="68"/>
        <v>33.081952927058019</v>
      </c>
      <c r="T166">
        <f t="shared" si="69"/>
        <v>6</v>
      </c>
      <c r="U166">
        <f t="shared" si="70"/>
        <v>12</v>
      </c>
      <c r="V166">
        <f t="shared" si="71"/>
        <v>18</v>
      </c>
      <c r="W166">
        <f t="shared" si="72"/>
        <v>17</v>
      </c>
      <c r="X166">
        <f t="shared" si="73"/>
        <v>3</v>
      </c>
      <c r="Y166">
        <f t="shared" si="74"/>
        <v>2</v>
      </c>
      <c r="Z166" t="e">
        <f t="shared" si="75"/>
        <v>#NUM!</v>
      </c>
      <c r="AA166" t="e">
        <f t="shared" si="76"/>
        <v>#NUM!</v>
      </c>
      <c r="AB166">
        <f t="shared" si="77"/>
        <v>62</v>
      </c>
    </row>
    <row r="167" spans="1:37" ht="15">
      <c r="A167" s="102" t="s">
        <v>641</v>
      </c>
      <c r="B167" s="102" t="s">
        <v>642</v>
      </c>
      <c r="C167" s="61">
        <v>144</v>
      </c>
      <c r="D167" s="102">
        <v>7</v>
      </c>
      <c r="E167" s="102">
        <v>11</v>
      </c>
      <c r="F167" s="102">
        <v>17</v>
      </c>
      <c r="G167" s="102">
        <v>18</v>
      </c>
      <c r="H167" s="102">
        <v>3</v>
      </c>
      <c r="I167" s="102">
        <v>0</v>
      </c>
      <c r="L167" s="56">
        <f t="shared" si="62"/>
        <v>56</v>
      </c>
      <c r="M167">
        <v>85</v>
      </c>
      <c r="N167" s="58">
        <f t="shared" si="63"/>
        <v>68</v>
      </c>
      <c r="O167">
        <f t="shared" si="64"/>
        <v>0</v>
      </c>
      <c r="P167">
        <f t="shared" si="65"/>
        <v>-0.80374369463865925</v>
      </c>
      <c r="Q167">
        <f t="shared" si="66"/>
        <v>0.74729160801236583</v>
      </c>
      <c r="R167">
        <f t="shared" si="67"/>
        <v>-2516.4169535105607</v>
      </c>
      <c r="S167">
        <f t="shared" si="68"/>
        <v>34227.627999697754</v>
      </c>
      <c r="T167">
        <f t="shared" si="69"/>
        <v>6</v>
      </c>
      <c r="U167">
        <f t="shared" si="70"/>
        <v>12</v>
      </c>
      <c r="V167">
        <f t="shared" si="71"/>
        <v>18</v>
      </c>
      <c r="W167">
        <f t="shared" si="72"/>
        <v>17</v>
      </c>
      <c r="X167">
        <f t="shared" si="73"/>
        <v>3</v>
      </c>
      <c r="Y167">
        <f t="shared" si="74"/>
        <v>2</v>
      </c>
      <c r="Z167" t="e">
        <f t="shared" si="75"/>
        <v>#NUM!</v>
      </c>
      <c r="AA167" t="e">
        <f t="shared" si="76"/>
        <v>#NUM!</v>
      </c>
      <c r="AB167">
        <f t="shared" si="77"/>
        <v>62</v>
      </c>
    </row>
    <row r="168" spans="1:37" ht="15">
      <c r="A168" s="102" t="s">
        <v>643</v>
      </c>
      <c r="B168" s="102" t="s">
        <v>644</v>
      </c>
      <c r="C168" s="61">
        <v>145</v>
      </c>
      <c r="D168" s="102">
        <v>5</v>
      </c>
      <c r="E168" s="102">
        <v>8</v>
      </c>
      <c r="F168" s="102">
        <v>30</v>
      </c>
      <c r="G168" s="102">
        <v>19</v>
      </c>
      <c r="H168" s="102">
        <v>4</v>
      </c>
      <c r="I168" s="102">
        <v>1</v>
      </c>
      <c r="L168" s="56">
        <f t="shared" si="62"/>
        <v>67</v>
      </c>
      <c r="M168">
        <v>89</v>
      </c>
      <c r="N168" s="58">
        <f t="shared" si="63"/>
        <v>76</v>
      </c>
      <c r="O168">
        <f t="shared" si="64"/>
        <v>0</v>
      </c>
      <c r="P168">
        <f t="shared" si="65"/>
        <v>-5.6249990418427709E-3</v>
      </c>
      <c r="Q168">
        <f t="shared" si="66"/>
        <v>1.0003760146836346E-3</v>
      </c>
      <c r="R168">
        <f t="shared" si="67"/>
        <v>-17.611140276176513</v>
      </c>
      <c r="S168">
        <f t="shared" si="68"/>
        <v>45.819460199056628</v>
      </c>
      <c r="T168">
        <f t="shared" si="69"/>
        <v>6</v>
      </c>
      <c r="U168">
        <f t="shared" si="70"/>
        <v>12</v>
      </c>
      <c r="V168">
        <f t="shared" si="71"/>
        <v>18</v>
      </c>
      <c r="W168">
        <f t="shared" si="72"/>
        <v>17</v>
      </c>
      <c r="X168">
        <f t="shared" si="73"/>
        <v>3</v>
      </c>
      <c r="Y168">
        <f t="shared" si="74"/>
        <v>2</v>
      </c>
      <c r="Z168" t="e">
        <f t="shared" si="75"/>
        <v>#NUM!</v>
      </c>
      <c r="AA168" t="e">
        <f t="shared" si="76"/>
        <v>#NUM!</v>
      </c>
      <c r="AB168">
        <f t="shared" si="77"/>
        <v>62</v>
      </c>
    </row>
    <row r="169" spans="1:37" ht="15">
      <c r="A169" s="102" t="s">
        <v>645</v>
      </c>
      <c r="B169" s="102" t="s">
        <v>646</v>
      </c>
      <c r="C169" s="61">
        <v>146</v>
      </c>
      <c r="D169" s="102">
        <v>8</v>
      </c>
      <c r="E169" s="102">
        <v>12</v>
      </c>
      <c r="F169" s="102">
        <v>28</v>
      </c>
      <c r="G169" s="102">
        <v>25</v>
      </c>
      <c r="H169" s="102">
        <v>3</v>
      </c>
      <c r="I169" s="102">
        <v>2</v>
      </c>
      <c r="L169" s="56">
        <f t="shared" si="62"/>
        <v>78</v>
      </c>
      <c r="M169">
        <v>86</v>
      </c>
      <c r="N169" s="58">
        <f t="shared" si="63"/>
        <v>81</v>
      </c>
      <c r="O169">
        <f t="shared" si="64"/>
        <v>0</v>
      </c>
      <c r="P169">
        <f t="shared" si="65"/>
        <v>0.18919263528740582</v>
      </c>
      <c r="Q169">
        <f t="shared" si="66"/>
        <v>0.10861062231585526</v>
      </c>
      <c r="R169">
        <f t="shared" si="67"/>
        <v>592.33753010106545</v>
      </c>
      <c r="S169">
        <f t="shared" si="68"/>
        <v>4974.6095601561346</v>
      </c>
      <c r="T169">
        <f t="shared" si="69"/>
        <v>6</v>
      </c>
      <c r="U169">
        <f t="shared" si="70"/>
        <v>12</v>
      </c>
      <c r="V169">
        <f t="shared" si="71"/>
        <v>18</v>
      </c>
      <c r="W169">
        <f t="shared" si="72"/>
        <v>17</v>
      </c>
      <c r="X169">
        <f t="shared" si="73"/>
        <v>4</v>
      </c>
      <c r="Y169">
        <f t="shared" si="74"/>
        <v>2</v>
      </c>
      <c r="Z169" t="e">
        <f t="shared" si="75"/>
        <v>#NUM!</v>
      </c>
      <c r="AA169" t="e">
        <f t="shared" si="76"/>
        <v>#NUM!</v>
      </c>
      <c r="AB169">
        <f t="shared" si="77"/>
        <v>62</v>
      </c>
    </row>
    <row r="170" spans="1:37" ht="15">
      <c r="A170" s="102" t="s">
        <v>647</v>
      </c>
      <c r="B170" s="102" t="s">
        <v>648</v>
      </c>
      <c r="C170" s="61">
        <v>147</v>
      </c>
      <c r="D170" s="102">
        <v>7</v>
      </c>
      <c r="E170" s="102">
        <v>21</v>
      </c>
      <c r="F170" s="102">
        <v>24</v>
      </c>
      <c r="G170" s="102">
        <v>19</v>
      </c>
      <c r="H170" s="102">
        <v>4</v>
      </c>
      <c r="I170" s="102">
        <v>1</v>
      </c>
      <c r="L170" s="56">
        <f t="shared" si="62"/>
        <v>76</v>
      </c>
      <c r="M170">
        <v>78</v>
      </c>
      <c r="N170" s="58">
        <f t="shared" si="63"/>
        <v>77</v>
      </c>
      <c r="O170">
        <f t="shared" si="64"/>
        <v>0</v>
      </c>
      <c r="P170">
        <f t="shared" si="65"/>
        <v>8.3660862761264235E-2</v>
      </c>
      <c r="Q170">
        <f t="shared" si="66"/>
        <v>3.6590059746706274E-2</v>
      </c>
      <c r="R170">
        <f t="shared" si="67"/>
        <v>261.9312783441643</v>
      </c>
      <c r="S170">
        <f t="shared" si="68"/>
        <v>1675.9066207475107</v>
      </c>
      <c r="T170">
        <f t="shared" si="69"/>
        <v>6</v>
      </c>
      <c r="U170">
        <f t="shared" si="70"/>
        <v>12</v>
      </c>
      <c r="V170">
        <f t="shared" si="71"/>
        <v>18</v>
      </c>
      <c r="W170">
        <f t="shared" si="72"/>
        <v>17</v>
      </c>
      <c r="X170">
        <f t="shared" si="73"/>
        <v>4</v>
      </c>
      <c r="Y170">
        <f t="shared" si="74"/>
        <v>2</v>
      </c>
      <c r="Z170" t="e">
        <f t="shared" si="75"/>
        <v>#NUM!</v>
      </c>
      <c r="AA170" t="e">
        <f t="shared" si="76"/>
        <v>#NUM!</v>
      </c>
      <c r="AB170">
        <f t="shared" si="77"/>
        <v>63</v>
      </c>
    </row>
    <row r="171" spans="1:37" ht="15">
      <c r="A171" s="102" t="s">
        <v>649</v>
      </c>
      <c r="B171" s="102" t="s">
        <v>650</v>
      </c>
      <c r="C171" s="61">
        <v>148</v>
      </c>
      <c r="D171" s="102">
        <v>8</v>
      </c>
      <c r="E171" s="102">
        <v>23</v>
      </c>
      <c r="F171" s="102">
        <v>29</v>
      </c>
      <c r="G171" s="102">
        <v>22</v>
      </c>
      <c r="H171" s="102">
        <v>4</v>
      </c>
      <c r="I171" s="102">
        <v>2</v>
      </c>
      <c r="L171" s="56">
        <f t="shared" si="62"/>
        <v>88</v>
      </c>
      <c r="M171">
        <v>90</v>
      </c>
      <c r="N171" s="58">
        <f t="shared" si="63"/>
        <v>89</v>
      </c>
      <c r="O171">
        <f t="shared" si="64"/>
        <v>0</v>
      </c>
      <c r="P171">
        <f t="shared" si="65"/>
        <v>1.9891421808844405</v>
      </c>
      <c r="Q171">
        <f t="shared" si="66"/>
        <v>2.5016186304782591</v>
      </c>
      <c r="R171">
        <f t="shared" si="67"/>
        <v>6227.7454122621948</v>
      </c>
      <c r="S171">
        <f t="shared" si="68"/>
        <v>114579.73161088454</v>
      </c>
      <c r="T171">
        <f t="shared" si="69"/>
        <v>6</v>
      </c>
      <c r="U171">
        <f t="shared" si="70"/>
        <v>12</v>
      </c>
      <c r="V171">
        <f t="shared" si="71"/>
        <v>18</v>
      </c>
      <c r="W171">
        <f t="shared" si="72"/>
        <v>17</v>
      </c>
      <c r="X171">
        <f t="shared" si="73"/>
        <v>4</v>
      </c>
      <c r="Y171">
        <f t="shared" si="74"/>
        <v>2</v>
      </c>
      <c r="Z171" t="e">
        <f t="shared" si="75"/>
        <v>#NUM!</v>
      </c>
      <c r="AA171" t="e">
        <f t="shared" si="76"/>
        <v>#NUM!</v>
      </c>
      <c r="AB171">
        <f t="shared" si="77"/>
        <v>63</v>
      </c>
    </row>
    <row r="172" spans="1:37" ht="15">
      <c r="A172" s="102" t="s">
        <v>651</v>
      </c>
      <c r="B172" s="102" t="s">
        <v>652</v>
      </c>
      <c r="C172" s="61">
        <v>149</v>
      </c>
      <c r="D172" s="102">
        <v>6</v>
      </c>
      <c r="E172" s="102">
        <v>10</v>
      </c>
      <c r="F172" s="102">
        <v>25</v>
      </c>
      <c r="G172" s="102">
        <v>11</v>
      </c>
      <c r="H172" s="102">
        <v>1</v>
      </c>
      <c r="I172" s="102">
        <v>2</v>
      </c>
      <c r="L172" s="56">
        <f t="shared" si="62"/>
        <v>55</v>
      </c>
      <c r="M172">
        <v>86</v>
      </c>
      <c r="N172" s="58">
        <f t="shared" si="63"/>
        <v>67</v>
      </c>
      <c r="O172">
        <f t="shared" si="64"/>
        <v>0</v>
      </c>
      <c r="P172">
        <f t="shared" si="65"/>
        <v>-0.99437010792437563</v>
      </c>
      <c r="Q172">
        <f t="shared" si="66"/>
        <v>0.99250052955075563</v>
      </c>
      <c r="R172">
        <f t="shared" si="67"/>
        <v>-3113.2434560123879</v>
      </c>
      <c r="S172">
        <f t="shared" si="68"/>
        <v>45458.745355540188</v>
      </c>
      <c r="T172">
        <f t="shared" si="69"/>
        <v>6</v>
      </c>
      <c r="U172">
        <f t="shared" si="70"/>
        <v>12</v>
      </c>
      <c r="V172">
        <f t="shared" si="71"/>
        <v>18</v>
      </c>
      <c r="W172">
        <f t="shared" si="72"/>
        <v>17</v>
      </c>
      <c r="X172">
        <f t="shared" si="73"/>
        <v>4</v>
      </c>
      <c r="Y172">
        <f t="shared" si="74"/>
        <v>2</v>
      </c>
      <c r="Z172" t="e">
        <f t="shared" si="75"/>
        <v>#NUM!</v>
      </c>
      <c r="AA172" t="e">
        <f t="shared" si="76"/>
        <v>#NUM!</v>
      </c>
      <c r="AB172">
        <f t="shared" si="77"/>
        <v>63</v>
      </c>
    </row>
    <row r="173" spans="1:37" ht="15">
      <c r="A173" s="102" t="s">
        <v>653</v>
      </c>
      <c r="B173" s="102" t="s">
        <v>654</v>
      </c>
      <c r="C173" s="61">
        <v>150</v>
      </c>
      <c r="D173" s="102">
        <v>6</v>
      </c>
      <c r="E173" s="102">
        <v>13</v>
      </c>
      <c r="F173" s="102">
        <v>20</v>
      </c>
      <c r="G173" s="102">
        <v>15</v>
      </c>
      <c r="H173" s="102">
        <v>4</v>
      </c>
      <c r="I173" s="102">
        <v>2</v>
      </c>
      <c r="L173" s="56">
        <f t="shared" si="62"/>
        <v>60</v>
      </c>
      <c r="M173">
        <v>91</v>
      </c>
      <c r="N173" s="58">
        <f t="shared" si="63"/>
        <v>72</v>
      </c>
      <c r="O173">
        <f t="shared" si="64"/>
        <v>0</v>
      </c>
      <c r="P173">
        <f t="shared" si="65"/>
        <v>-0.28273766187366117</v>
      </c>
      <c r="Q173">
        <f t="shared" si="66"/>
        <v>0.18557161597880314</v>
      </c>
      <c r="R173">
        <f t="shared" si="67"/>
        <v>-885.21483960714818</v>
      </c>
      <c r="S173">
        <f t="shared" si="68"/>
        <v>8499.595299777724</v>
      </c>
      <c r="T173">
        <f t="shared" si="69"/>
        <v>6</v>
      </c>
      <c r="U173">
        <f t="shared" si="70"/>
        <v>12</v>
      </c>
      <c r="V173">
        <f t="shared" si="71"/>
        <v>18</v>
      </c>
      <c r="W173">
        <f t="shared" si="72"/>
        <v>17</v>
      </c>
      <c r="X173">
        <f t="shared" si="73"/>
        <v>4</v>
      </c>
      <c r="Y173">
        <f t="shared" si="74"/>
        <v>2</v>
      </c>
      <c r="Z173" t="e">
        <f t="shared" si="75"/>
        <v>#NUM!</v>
      </c>
      <c r="AA173" t="e">
        <f t="shared" si="76"/>
        <v>#NUM!</v>
      </c>
      <c r="AB173">
        <f t="shared" si="77"/>
        <v>63</v>
      </c>
    </row>
    <row r="174" spans="1:37" ht="15">
      <c r="A174" s="102" t="s">
        <v>655</v>
      </c>
      <c r="B174" s="102" t="s">
        <v>656</v>
      </c>
      <c r="C174" s="61">
        <v>151</v>
      </c>
      <c r="D174" s="102">
        <v>6</v>
      </c>
      <c r="E174" s="102">
        <v>8</v>
      </c>
      <c r="F174" s="102">
        <v>17</v>
      </c>
      <c r="G174" s="102">
        <v>8</v>
      </c>
      <c r="H174" s="102">
        <v>4</v>
      </c>
      <c r="I174" s="102">
        <v>2</v>
      </c>
      <c r="L174" s="56">
        <f t="shared" si="62"/>
        <v>45</v>
      </c>
      <c r="M174">
        <v>47</v>
      </c>
      <c r="N174" s="58">
        <f t="shared" si="63"/>
        <v>46</v>
      </c>
      <c r="O174">
        <f t="shared" si="64"/>
        <v>0</v>
      </c>
      <c r="P174">
        <f t="shared" si="65"/>
        <v>-4.7558922313381355</v>
      </c>
      <c r="Q174">
        <f t="shared" si="66"/>
        <v>7.9979006786431919</v>
      </c>
      <c r="R174">
        <f t="shared" si="67"/>
        <v>-14890.079909602086</v>
      </c>
      <c r="S174">
        <f t="shared" si="68"/>
        <v>366321.74946436641</v>
      </c>
      <c r="T174">
        <f t="shared" si="69"/>
        <v>6</v>
      </c>
      <c r="U174">
        <f t="shared" si="70"/>
        <v>12</v>
      </c>
      <c r="V174">
        <f t="shared" si="71"/>
        <v>18</v>
      </c>
      <c r="W174">
        <f t="shared" si="72"/>
        <v>17</v>
      </c>
      <c r="X174">
        <f t="shared" si="73"/>
        <v>4</v>
      </c>
      <c r="Y174">
        <f t="shared" si="74"/>
        <v>2</v>
      </c>
      <c r="Z174" t="e">
        <f t="shared" si="75"/>
        <v>#NUM!</v>
      </c>
      <c r="AA174" t="e">
        <f t="shared" si="76"/>
        <v>#NUM!</v>
      </c>
      <c r="AB174">
        <f t="shared" si="77"/>
        <v>63</v>
      </c>
    </row>
    <row r="175" spans="1:37" ht="15">
      <c r="A175" s="102" t="s">
        <v>657</v>
      </c>
      <c r="B175" s="102" t="s">
        <v>658</v>
      </c>
      <c r="C175" s="61">
        <v>152</v>
      </c>
      <c r="D175" s="102">
        <v>8</v>
      </c>
      <c r="E175" s="102">
        <v>13</v>
      </c>
      <c r="F175" s="102">
        <v>17</v>
      </c>
      <c r="G175" s="102">
        <v>12</v>
      </c>
      <c r="H175" s="102">
        <v>4</v>
      </c>
      <c r="I175" s="102">
        <v>2</v>
      </c>
      <c r="L175" s="56">
        <f t="shared" si="62"/>
        <v>56</v>
      </c>
      <c r="M175">
        <v>85</v>
      </c>
      <c r="N175" s="58">
        <f t="shared" si="63"/>
        <v>68</v>
      </c>
      <c r="O175">
        <f t="shared" si="64"/>
        <v>0</v>
      </c>
      <c r="P175">
        <f t="shared" si="65"/>
        <v>-0.80374369463865925</v>
      </c>
      <c r="Q175">
        <f t="shared" si="66"/>
        <v>0.74729160801236583</v>
      </c>
      <c r="R175">
        <f t="shared" si="67"/>
        <v>-2516.4169535105607</v>
      </c>
      <c r="S175">
        <f t="shared" si="68"/>
        <v>34227.627999697754</v>
      </c>
      <c r="T175">
        <f t="shared" si="69"/>
        <v>6</v>
      </c>
      <c r="U175">
        <f t="shared" si="70"/>
        <v>12</v>
      </c>
      <c r="V175">
        <f t="shared" si="71"/>
        <v>19</v>
      </c>
      <c r="W175">
        <f t="shared" si="72"/>
        <v>18</v>
      </c>
      <c r="X175">
        <f t="shared" si="73"/>
        <v>4</v>
      </c>
      <c r="Y175">
        <f t="shared" si="74"/>
        <v>2</v>
      </c>
      <c r="Z175" t="e">
        <f t="shared" si="75"/>
        <v>#NUM!</v>
      </c>
      <c r="AA175" t="e">
        <f t="shared" si="76"/>
        <v>#NUM!</v>
      </c>
      <c r="AB175">
        <f t="shared" si="77"/>
        <v>63</v>
      </c>
    </row>
    <row r="176" spans="1:37" ht="15">
      <c r="A176" s="102" t="s">
        <v>659</v>
      </c>
      <c r="B176" s="102" t="s">
        <v>660</v>
      </c>
      <c r="C176" s="61">
        <v>153</v>
      </c>
      <c r="D176" s="102">
        <v>7</v>
      </c>
      <c r="E176" s="102">
        <v>11</v>
      </c>
      <c r="F176" s="102">
        <v>23</v>
      </c>
      <c r="G176" s="102">
        <v>16</v>
      </c>
      <c r="H176" s="102">
        <v>4</v>
      </c>
      <c r="I176" s="102">
        <v>2</v>
      </c>
      <c r="L176" s="56">
        <f t="shared" si="62"/>
        <v>63</v>
      </c>
      <c r="M176">
        <v>82</v>
      </c>
      <c r="N176" s="58">
        <f t="shared" si="63"/>
        <v>71</v>
      </c>
      <c r="O176">
        <f t="shared" si="64"/>
        <v>0</v>
      </c>
      <c r="P176">
        <f t="shared" si="65"/>
        <v>-9.1898530706153253E-2</v>
      </c>
      <c r="Q176">
        <f t="shared" si="66"/>
        <v>4.1471023814657039E-2</v>
      </c>
      <c r="R176">
        <f t="shared" si="67"/>
        <v>-287.7223450886799</v>
      </c>
      <c r="S176">
        <f t="shared" si="68"/>
        <v>1899.4656980962634</v>
      </c>
      <c r="T176">
        <f t="shared" si="69"/>
        <v>6</v>
      </c>
      <c r="U176">
        <f t="shared" si="70"/>
        <v>12</v>
      </c>
      <c r="V176">
        <f t="shared" si="71"/>
        <v>19</v>
      </c>
      <c r="W176">
        <f t="shared" si="72"/>
        <v>18</v>
      </c>
      <c r="X176">
        <f t="shared" si="73"/>
        <v>4</v>
      </c>
      <c r="Y176">
        <f t="shared" si="74"/>
        <v>2</v>
      </c>
      <c r="Z176" t="e">
        <f t="shared" si="75"/>
        <v>#NUM!</v>
      </c>
      <c r="AA176" t="e">
        <f t="shared" si="76"/>
        <v>#NUM!</v>
      </c>
      <c r="AB176">
        <f t="shared" si="77"/>
        <v>64</v>
      </c>
    </row>
    <row r="177" spans="1:28" ht="15">
      <c r="A177" s="102" t="s">
        <v>661</v>
      </c>
      <c r="B177" s="102" t="s">
        <v>662</v>
      </c>
      <c r="C177" s="61">
        <v>154</v>
      </c>
      <c r="D177" s="102">
        <v>8</v>
      </c>
      <c r="E177" s="102">
        <v>11</v>
      </c>
      <c r="F177" s="102">
        <v>27</v>
      </c>
      <c r="G177" s="102">
        <v>19</v>
      </c>
      <c r="H177" s="102">
        <v>3</v>
      </c>
      <c r="I177" s="102">
        <v>2</v>
      </c>
      <c r="L177" s="56">
        <f t="shared" si="62"/>
        <v>70</v>
      </c>
      <c r="M177">
        <v>83</v>
      </c>
      <c r="N177" s="58">
        <f t="shared" si="63"/>
        <v>75</v>
      </c>
      <c r="O177">
        <f t="shared" si="64"/>
        <v>0</v>
      </c>
      <c r="P177">
        <f t="shared" si="65"/>
        <v>2.0177275265440186E-5</v>
      </c>
      <c r="Q177">
        <f t="shared" si="66"/>
        <v>5.4930897106446123E-7</v>
      </c>
      <c r="R177">
        <f t="shared" si="67"/>
        <v>6.3172424110188197E-2</v>
      </c>
      <c r="S177">
        <f t="shared" si="68"/>
        <v>2.5159580165096673E-2</v>
      </c>
      <c r="T177">
        <f t="shared" si="69"/>
        <v>6</v>
      </c>
      <c r="U177">
        <f t="shared" si="70"/>
        <v>12</v>
      </c>
      <c r="V177">
        <f t="shared" si="71"/>
        <v>19</v>
      </c>
      <c r="W177">
        <f t="shared" si="72"/>
        <v>18</v>
      </c>
      <c r="X177">
        <f t="shared" si="73"/>
        <v>4</v>
      </c>
      <c r="Y177">
        <f t="shared" si="74"/>
        <v>2</v>
      </c>
      <c r="Z177" t="e">
        <f t="shared" si="75"/>
        <v>#NUM!</v>
      </c>
      <c r="AA177" t="e">
        <f t="shared" si="76"/>
        <v>#NUM!</v>
      </c>
      <c r="AB177">
        <f t="shared" si="77"/>
        <v>64</v>
      </c>
    </row>
    <row r="178" spans="1:28" ht="15">
      <c r="A178" s="102" t="s">
        <v>663</v>
      </c>
      <c r="B178" s="102" t="s">
        <v>664</v>
      </c>
      <c r="C178" s="61">
        <v>155</v>
      </c>
      <c r="D178" s="102">
        <v>6</v>
      </c>
      <c r="E178" s="102">
        <v>22</v>
      </c>
      <c r="F178" s="102">
        <v>29</v>
      </c>
      <c r="G178" s="102">
        <v>20</v>
      </c>
      <c r="H178" s="102">
        <v>4</v>
      </c>
      <c r="I178" s="102">
        <v>2</v>
      </c>
      <c r="L178" s="56">
        <f t="shared" si="62"/>
        <v>83</v>
      </c>
      <c r="M178">
        <v>88</v>
      </c>
      <c r="N178" s="58">
        <f t="shared" si="63"/>
        <v>85</v>
      </c>
      <c r="O178">
        <f t="shared" si="64"/>
        <v>0</v>
      </c>
      <c r="P178">
        <f t="shared" si="65"/>
        <v>0.76821184081114657</v>
      </c>
      <c r="Q178">
        <f t="shared" si="66"/>
        <v>0.70357110618867935</v>
      </c>
      <c r="R178">
        <f t="shared" si="67"/>
        <v>2405.1713413115008</v>
      </c>
      <c r="S178">
        <f t="shared" si="68"/>
        <v>32225.131174714697</v>
      </c>
      <c r="T178">
        <f t="shared" si="69"/>
        <v>6</v>
      </c>
      <c r="U178">
        <f t="shared" si="70"/>
        <v>12</v>
      </c>
      <c r="V178">
        <f t="shared" si="71"/>
        <v>19</v>
      </c>
      <c r="W178">
        <f t="shared" si="72"/>
        <v>18</v>
      </c>
      <c r="X178">
        <f t="shared" si="73"/>
        <v>4</v>
      </c>
      <c r="Y178">
        <f t="shared" si="74"/>
        <v>2</v>
      </c>
      <c r="Z178" t="e">
        <f t="shared" si="75"/>
        <v>#NUM!</v>
      </c>
      <c r="AA178" t="e">
        <f t="shared" si="76"/>
        <v>#NUM!</v>
      </c>
      <c r="AB178">
        <f t="shared" si="77"/>
        <v>64</v>
      </c>
    </row>
    <row r="179" spans="1:28" ht="15">
      <c r="A179" s="102" t="s">
        <v>665</v>
      </c>
      <c r="B179" s="102" t="s">
        <v>666</v>
      </c>
      <c r="C179" s="61">
        <v>156</v>
      </c>
      <c r="D179" s="102">
        <v>5</v>
      </c>
      <c r="E179" s="102">
        <v>22</v>
      </c>
      <c r="F179" s="102">
        <v>31</v>
      </c>
      <c r="G179" s="102">
        <v>25</v>
      </c>
      <c r="H179" s="102">
        <v>4</v>
      </c>
      <c r="I179" s="102">
        <v>2</v>
      </c>
      <c r="L179" s="56">
        <f t="shared" si="62"/>
        <v>89</v>
      </c>
      <c r="M179">
        <v>83</v>
      </c>
      <c r="N179" s="58">
        <f t="shared" si="63"/>
        <v>87</v>
      </c>
      <c r="O179">
        <f t="shared" si="64"/>
        <v>0</v>
      </c>
      <c r="P179">
        <f t="shared" si="65"/>
        <v>2.3314379881841791</v>
      </c>
      <c r="Q179">
        <f t="shared" si="66"/>
        <v>3.0914708658813148</v>
      </c>
      <c r="R179">
        <f t="shared" si="67"/>
        <v>7299.4290576211661</v>
      </c>
      <c r="S179">
        <f t="shared" si="68"/>
        <v>141596.28401385475</v>
      </c>
      <c r="T179">
        <f t="shared" si="69"/>
        <v>6</v>
      </c>
      <c r="U179">
        <f t="shared" si="70"/>
        <v>12</v>
      </c>
      <c r="V179">
        <f t="shared" si="71"/>
        <v>19</v>
      </c>
      <c r="W179">
        <f t="shared" si="72"/>
        <v>18</v>
      </c>
      <c r="X179">
        <f t="shared" si="73"/>
        <v>4</v>
      </c>
      <c r="Y179">
        <f t="shared" si="74"/>
        <v>2</v>
      </c>
      <c r="Z179" t="e">
        <f t="shared" si="75"/>
        <v>#NUM!</v>
      </c>
      <c r="AA179" t="e">
        <f t="shared" si="76"/>
        <v>#NUM!</v>
      </c>
      <c r="AB179">
        <f t="shared" si="77"/>
        <v>64</v>
      </c>
    </row>
    <row r="180" spans="1:28" ht="15">
      <c r="A180" s="102" t="s">
        <v>667</v>
      </c>
      <c r="B180" s="102" t="s">
        <v>668</v>
      </c>
      <c r="C180" s="61">
        <v>157</v>
      </c>
      <c r="D180" s="102">
        <v>7</v>
      </c>
      <c r="E180" s="102">
        <v>21</v>
      </c>
      <c r="F180" s="102">
        <v>27</v>
      </c>
      <c r="G180" s="102">
        <v>20</v>
      </c>
      <c r="H180" s="102">
        <v>4</v>
      </c>
      <c r="I180" s="102">
        <v>2</v>
      </c>
      <c r="L180" s="56">
        <f t="shared" si="62"/>
        <v>81</v>
      </c>
      <c r="M180">
        <v>71</v>
      </c>
      <c r="N180" s="58">
        <f t="shared" si="63"/>
        <v>77</v>
      </c>
      <c r="O180">
        <f t="shared" si="64"/>
        <v>0</v>
      </c>
      <c r="P180">
        <f t="shared" si="65"/>
        <v>0.47298962445333392</v>
      </c>
      <c r="Q180">
        <f t="shared" si="66"/>
        <v>0.36852658168280583</v>
      </c>
      <c r="R180">
        <f t="shared" si="67"/>
        <v>1480.8689856584954</v>
      </c>
      <c r="S180">
        <f t="shared" si="68"/>
        <v>16879.342161207009</v>
      </c>
      <c r="T180">
        <f t="shared" si="69"/>
        <v>6</v>
      </c>
      <c r="U180">
        <f t="shared" si="70"/>
        <v>12</v>
      </c>
      <c r="V180">
        <f t="shared" si="71"/>
        <v>19</v>
      </c>
      <c r="W180">
        <f t="shared" si="72"/>
        <v>18</v>
      </c>
      <c r="X180">
        <f t="shared" si="73"/>
        <v>4</v>
      </c>
      <c r="Y180">
        <f t="shared" si="74"/>
        <v>2</v>
      </c>
      <c r="Z180" t="e">
        <f t="shared" si="75"/>
        <v>#NUM!</v>
      </c>
      <c r="AA180" t="e">
        <f t="shared" si="76"/>
        <v>#NUM!</v>
      </c>
      <c r="AB180">
        <f t="shared" si="77"/>
        <v>64</v>
      </c>
    </row>
    <row r="181" spans="1:28" ht="15">
      <c r="A181" s="102" t="s">
        <v>669</v>
      </c>
      <c r="B181" s="102" t="s">
        <v>670</v>
      </c>
      <c r="C181" s="61">
        <v>158</v>
      </c>
      <c r="D181" s="102">
        <v>8</v>
      </c>
      <c r="E181" s="102">
        <v>22</v>
      </c>
      <c r="F181" s="102">
        <v>33</v>
      </c>
      <c r="G181" s="102">
        <v>19</v>
      </c>
      <c r="H181" s="102">
        <v>4</v>
      </c>
      <c r="I181" s="102">
        <v>2</v>
      </c>
      <c r="L181" s="56">
        <f t="shared" si="62"/>
        <v>88</v>
      </c>
      <c r="M181">
        <v>88</v>
      </c>
      <c r="N181" s="58">
        <f t="shared" si="63"/>
        <v>88</v>
      </c>
      <c r="O181">
        <f t="shared" si="64"/>
        <v>0</v>
      </c>
      <c r="P181">
        <f t="shared" si="65"/>
        <v>1.9891421808844405</v>
      </c>
      <c r="Q181">
        <f t="shared" si="66"/>
        <v>2.5016186304782591</v>
      </c>
      <c r="R181">
        <f t="shared" si="67"/>
        <v>6227.7454122621948</v>
      </c>
      <c r="S181">
        <f t="shared" si="68"/>
        <v>114579.73161088454</v>
      </c>
      <c r="T181">
        <f t="shared" si="69"/>
        <v>6</v>
      </c>
      <c r="U181">
        <f t="shared" si="70"/>
        <v>12</v>
      </c>
      <c r="V181">
        <f t="shared" si="71"/>
        <v>19</v>
      </c>
      <c r="W181">
        <f t="shared" si="72"/>
        <v>18</v>
      </c>
      <c r="X181">
        <f t="shared" si="73"/>
        <v>4</v>
      </c>
      <c r="Y181">
        <f t="shared" si="74"/>
        <v>2</v>
      </c>
      <c r="Z181" t="e">
        <f t="shared" si="75"/>
        <v>#NUM!</v>
      </c>
      <c r="AA181" t="e">
        <f t="shared" si="76"/>
        <v>#NUM!</v>
      </c>
      <c r="AB181">
        <f t="shared" si="77"/>
        <v>64</v>
      </c>
    </row>
    <row r="182" spans="1:28" ht="15">
      <c r="A182" s="102" t="s">
        <v>671</v>
      </c>
      <c r="B182" s="102" t="s">
        <v>672</v>
      </c>
      <c r="C182" s="61">
        <v>159</v>
      </c>
      <c r="D182" s="102">
        <v>8</v>
      </c>
      <c r="E182" s="102">
        <v>23</v>
      </c>
      <c r="F182" s="102">
        <v>28</v>
      </c>
      <c r="G182" s="102">
        <v>19</v>
      </c>
      <c r="H182" s="102">
        <v>3</v>
      </c>
      <c r="I182" s="102">
        <v>1</v>
      </c>
      <c r="L182" s="56">
        <f t="shared" si="62"/>
        <v>82</v>
      </c>
      <c r="M182">
        <v>82</v>
      </c>
      <c r="N182" s="58">
        <f t="shared" si="63"/>
        <v>82</v>
      </c>
      <c r="O182">
        <f t="shared" si="64"/>
        <v>0</v>
      </c>
      <c r="P182">
        <f t="shared" si="65"/>
        <v>0.60872071008393702</v>
      </c>
      <c r="Q182">
        <f t="shared" si="66"/>
        <v>0.5158903888408225</v>
      </c>
      <c r="R182">
        <f t="shared" si="67"/>
        <v>1905.8253582901928</v>
      </c>
      <c r="S182">
        <f t="shared" si="68"/>
        <v>23628.934312307851</v>
      </c>
      <c r="T182">
        <f t="shared" si="69"/>
        <v>6</v>
      </c>
      <c r="U182">
        <f t="shared" si="70"/>
        <v>12</v>
      </c>
      <c r="V182">
        <f t="shared" si="71"/>
        <v>19</v>
      </c>
      <c r="W182">
        <f t="shared" si="72"/>
        <v>18</v>
      </c>
      <c r="X182">
        <f t="shared" si="73"/>
        <v>4</v>
      </c>
      <c r="Y182">
        <f t="shared" si="74"/>
        <v>2</v>
      </c>
      <c r="Z182" t="e">
        <f t="shared" si="75"/>
        <v>#NUM!</v>
      </c>
      <c r="AA182" t="e">
        <f t="shared" si="76"/>
        <v>#NUM!</v>
      </c>
      <c r="AB182">
        <f t="shared" si="77"/>
        <v>64</v>
      </c>
    </row>
    <row r="183" spans="1:28" ht="15">
      <c r="A183" s="102" t="s">
        <v>673</v>
      </c>
      <c r="B183" s="102" t="s">
        <v>674</v>
      </c>
      <c r="C183" s="61">
        <v>160</v>
      </c>
      <c r="D183" s="102">
        <v>6</v>
      </c>
      <c r="E183" s="102">
        <v>11</v>
      </c>
      <c r="F183" s="102">
        <v>21</v>
      </c>
      <c r="G183" s="102">
        <v>27</v>
      </c>
      <c r="H183" s="102">
        <v>3</v>
      </c>
      <c r="I183" s="102">
        <v>2</v>
      </c>
      <c r="L183" s="56">
        <f t="shared" si="62"/>
        <v>70</v>
      </c>
      <c r="M183">
        <v>80</v>
      </c>
      <c r="N183" s="58">
        <f t="shared" si="63"/>
        <v>74</v>
      </c>
      <c r="O183">
        <f t="shared" si="64"/>
        <v>0</v>
      </c>
      <c r="P183">
        <f t="shared" si="65"/>
        <v>2.0177275265440186E-5</v>
      </c>
      <c r="Q183">
        <f t="shared" si="66"/>
        <v>5.4930897106446123E-7</v>
      </c>
      <c r="R183">
        <f t="shared" si="67"/>
        <v>6.3172424110188197E-2</v>
      </c>
      <c r="S183">
        <f t="shared" si="68"/>
        <v>2.5159580165096673E-2</v>
      </c>
      <c r="T183">
        <f t="shared" si="69"/>
        <v>6</v>
      </c>
      <c r="U183">
        <f t="shared" si="70"/>
        <v>12</v>
      </c>
      <c r="V183">
        <f t="shared" si="71"/>
        <v>19</v>
      </c>
      <c r="W183">
        <f t="shared" si="72"/>
        <v>18</v>
      </c>
      <c r="X183">
        <f t="shared" si="73"/>
        <v>4</v>
      </c>
      <c r="Y183">
        <f t="shared" si="74"/>
        <v>2</v>
      </c>
      <c r="Z183" t="e">
        <f t="shared" si="75"/>
        <v>#NUM!</v>
      </c>
      <c r="AA183" t="e">
        <f t="shared" si="76"/>
        <v>#NUM!</v>
      </c>
      <c r="AB183">
        <f t="shared" si="77"/>
        <v>64</v>
      </c>
    </row>
    <row r="184" spans="1:28" ht="15">
      <c r="A184" s="102" t="s">
        <v>675</v>
      </c>
      <c r="B184" s="102" t="s">
        <v>676</v>
      </c>
      <c r="C184" s="61">
        <v>161</v>
      </c>
      <c r="D184" s="102">
        <v>5</v>
      </c>
      <c r="E184" s="102">
        <v>21</v>
      </c>
      <c r="F184" s="102">
        <v>23</v>
      </c>
      <c r="G184" s="102">
        <v>25</v>
      </c>
      <c r="H184" s="102">
        <v>4</v>
      </c>
      <c r="I184" s="102">
        <v>2</v>
      </c>
      <c r="L184" s="56">
        <f t="shared" si="62"/>
        <v>80</v>
      </c>
      <c r="M184">
        <v>90</v>
      </c>
      <c r="N184" s="58">
        <f t="shared" si="63"/>
        <v>84</v>
      </c>
      <c r="O184">
        <f t="shared" si="64"/>
        <v>0</v>
      </c>
      <c r="P184">
        <f t="shared" si="65"/>
        <v>0.35910218363396146</v>
      </c>
      <c r="Q184">
        <f t="shared" si="66"/>
        <v>0.25524508887948733</v>
      </c>
      <c r="R184">
        <f t="shared" si="67"/>
        <v>1124.3022234164082</v>
      </c>
      <c r="S184">
        <f t="shared" si="68"/>
        <v>11690.796279853736</v>
      </c>
      <c r="T184">
        <f t="shared" si="69"/>
        <v>6</v>
      </c>
      <c r="U184">
        <f t="shared" si="70"/>
        <v>12</v>
      </c>
      <c r="V184">
        <f t="shared" si="71"/>
        <v>19</v>
      </c>
      <c r="W184">
        <f t="shared" si="72"/>
        <v>18</v>
      </c>
      <c r="X184">
        <f t="shared" si="73"/>
        <v>4</v>
      </c>
      <c r="Y184">
        <f t="shared" si="74"/>
        <v>2</v>
      </c>
      <c r="Z184" t="e">
        <f t="shared" si="75"/>
        <v>#NUM!</v>
      </c>
      <c r="AA184" t="e">
        <f t="shared" si="76"/>
        <v>#NUM!</v>
      </c>
      <c r="AB184">
        <f t="shared" si="77"/>
        <v>64</v>
      </c>
    </row>
    <row r="185" spans="1:28" ht="15">
      <c r="A185" s="102" t="s">
        <v>677</v>
      </c>
      <c r="B185" s="102" t="s">
        <v>678</v>
      </c>
      <c r="C185" s="61">
        <v>162</v>
      </c>
      <c r="D185" s="102">
        <v>5</v>
      </c>
      <c r="E185" s="102">
        <v>23</v>
      </c>
      <c r="F185" s="102">
        <v>32</v>
      </c>
      <c r="G185" s="102">
        <v>27</v>
      </c>
      <c r="H185" s="102">
        <v>4</v>
      </c>
      <c r="I185" s="102">
        <v>2</v>
      </c>
      <c r="L185" s="56">
        <f t="shared" si="62"/>
        <v>93</v>
      </c>
      <c r="M185">
        <v>91</v>
      </c>
      <c r="N185" s="58">
        <f t="shared" si="63"/>
        <v>92</v>
      </c>
      <c r="O185">
        <f t="shared" si="64"/>
        <v>0</v>
      </c>
      <c r="P185">
        <f t="shared" si="65"/>
        <v>4.0915336911792544</v>
      </c>
      <c r="Q185">
        <f t="shared" si="66"/>
        <v>6.5440736065253171</v>
      </c>
      <c r="R185">
        <f t="shared" si="67"/>
        <v>12810.05974295315</v>
      </c>
      <c r="S185">
        <f t="shared" si="68"/>
        <v>299733.21606347087</v>
      </c>
      <c r="T185">
        <f t="shared" si="69"/>
        <v>6</v>
      </c>
      <c r="U185">
        <f t="shared" si="70"/>
        <v>12</v>
      </c>
      <c r="V185">
        <f t="shared" si="71"/>
        <v>19</v>
      </c>
      <c r="W185">
        <f t="shared" si="72"/>
        <v>18</v>
      </c>
      <c r="X185">
        <f t="shared" si="73"/>
        <v>4</v>
      </c>
      <c r="Y185">
        <f t="shared" si="74"/>
        <v>2</v>
      </c>
      <c r="Z185" t="e">
        <f t="shared" si="75"/>
        <v>#NUM!</v>
      </c>
      <c r="AA185" t="e">
        <f t="shared" si="76"/>
        <v>#NUM!</v>
      </c>
      <c r="AB185">
        <f t="shared" si="77"/>
        <v>64</v>
      </c>
    </row>
    <row r="186" spans="1:28" ht="15">
      <c r="A186" s="102" t="s">
        <v>679</v>
      </c>
      <c r="B186" s="102" t="s">
        <v>680</v>
      </c>
      <c r="C186" s="61">
        <v>163</v>
      </c>
      <c r="D186" s="102">
        <v>6</v>
      </c>
      <c r="E186" s="102">
        <v>11</v>
      </c>
      <c r="F186" s="102">
        <v>29</v>
      </c>
      <c r="G186" s="102">
        <v>24</v>
      </c>
      <c r="H186" s="102">
        <v>4</v>
      </c>
      <c r="I186" s="102">
        <v>2</v>
      </c>
      <c r="L186" s="56">
        <f t="shared" si="62"/>
        <v>76</v>
      </c>
      <c r="M186">
        <v>90</v>
      </c>
      <c r="N186" s="58">
        <f t="shared" si="63"/>
        <v>82</v>
      </c>
      <c r="O186">
        <f t="shared" si="64"/>
        <v>0</v>
      </c>
      <c r="P186">
        <f t="shared" si="65"/>
        <v>8.3660862761264235E-2</v>
      </c>
      <c r="Q186">
        <f t="shared" si="66"/>
        <v>3.6590059746706274E-2</v>
      </c>
      <c r="R186">
        <f t="shared" si="67"/>
        <v>261.9312783441643</v>
      </c>
      <c r="S186">
        <f t="shared" si="68"/>
        <v>1675.9066207475107</v>
      </c>
      <c r="T186">
        <f t="shared" si="69"/>
        <v>6</v>
      </c>
      <c r="U186">
        <f t="shared" si="70"/>
        <v>12</v>
      </c>
      <c r="V186">
        <f t="shared" si="71"/>
        <v>19</v>
      </c>
      <c r="W186">
        <f t="shared" si="72"/>
        <v>18</v>
      </c>
      <c r="X186">
        <f t="shared" si="73"/>
        <v>4</v>
      </c>
      <c r="Y186">
        <f t="shared" si="74"/>
        <v>2</v>
      </c>
      <c r="Z186" t="e">
        <f t="shared" si="75"/>
        <v>#NUM!</v>
      </c>
      <c r="AA186" t="e">
        <f t="shared" si="76"/>
        <v>#NUM!</v>
      </c>
      <c r="AB186">
        <f t="shared" si="77"/>
        <v>65</v>
      </c>
    </row>
    <row r="187" spans="1:28" ht="15">
      <c r="A187" s="102" t="s">
        <v>681</v>
      </c>
      <c r="B187" s="102" t="s">
        <v>682</v>
      </c>
      <c r="C187" s="61">
        <v>164</v>
      </c>
      <c r="D187" s="102">
        <v>6</v>
      </c>
      <c r="E187" s="102">
        <v>13</v>
      </c>
      <c r="F187" s="102">
        <v>22</v>
      </c>
      <c r="G187" s="102">
        <v>25</v>
      </c>
      <c r="H187" s="102">
        <v>4</v>
      </c>
      <c r="I187" s="102">
        <v>2</v>
      </c>
      <c r="L187" s="56">
        <f t="shared" ref="L187:L250" si="78">SUM(D187:K187)</f>
        <v>72</v>
      </c>
      <c r="M187">
        <v>88</v>
      </c>
      <c r="N187" s="58">
        <f t="shared" ref="N187:N250" si="79">ROUND(M187*0.4+L187*0.6,0)</f>
        <v>78</v>
      </c>
      <c r="O187">
        <f t="shared" ref="O187:O250" si="80">IF(OR((L187&gt;($L$11+1.5*($L$11-$L$8))),(L187&lt;($L$8-1.5*($L$11-$L$8)))),1,0)</f>
        <v>0</v>
      </c>
      <c r="P187">
        <f t="shared" ref="P187:P250" si="81">(L187-$L$13)^3/($L$14)^3</f>
        <v>4.4058360381998415E-3</v>
      </c>
      <c r="Q187">
        <f t="shared" si="66"/>
        <v>7.2227809064855108E-4</v>
      </c>
      <c r="R187">
        <f t="shared" si="67"/>
        <v>13.79409950568664</v>
      </c>
      <c r="S187">
        <f t="shared" si="68"/>
        <v>33.081952927058019</v>
      </c>
      <c r="T187">
        <f t="shared" si="69"/>
        <v>6</v>
      </c>
      <c r="U187">
        <f t="shared" si="70"/>
        <v>12</v>
      </c>
      <c r="V187">
        <f t="shared" si="71"/>
        <v>19</v>
      </c>
      <c r="W187">
        <f t="shared" si="72"/>
        <v>18</v>
      </c>
      <c r="X187">
        <f t="shared" si="73"/>
        <v>4</v>
      </c>
      <c r="Y187">
        <f t="shared" si="74"/>
        <v>2</v>
      </c>
      <c r="Z187" t="e">
        <f t="shared" si="75"/>
        <v>#NUM!</v>
      </c>
      <c r="AA187" t="e">
        <f t="shared" si="76"/>
        <v>#NUM!</v>
      </c>
      <c r="AB187">
        <f t="shared" si="77"/>
        <v>65</v>
      </c>
    </row>
    <row r="188" spans="1:28" ht="15">
      <c r="A188" s="102" t="s">
        <v>683</v>
      </c>
      <c r="B188" s="102" t="s">
        <v>684</v>
      </c>
      <c r="C188" s="61">
        <v>165</v>
      </c>
      <c r="D188" s="102">
        <v>7</v>
      </c>
      <c r="E188" s="102">
        <v>23</v>
      </c>
      <c r="F188" s="102">
        <v>32</v>
      </c>
      <c r="G188" s="102">
        <v>22</v>
      </c>
      <c r="H188" s="102">
        <v>1</v>
      </c>
      <c r="I188" s="102">
        <v>1</v>
      </c>
      <c r="L188" s="56">
        <f t="shared" si="78"/>
        <v>86</v>
      </c>
      <c r="M188">
        <v>88</v>
      </c>
      <c r="N188" s="58">
        <f t="shared" si="79"/>
        <v>87</v>
      </c>
      <c r="O188">
        <f t="shared" si="80"/>
        <v>0</v>
      </c>
      <c r="P188">
        <f t="shared" si="81"/>
        <v>1.4084095064261708</v>
      </c>
      <c r="Q188">
        <f t="shared" si="66"/>
        <v>1.5787205556811525</v>
      </c>
      <c r="R188">
        <f t="shared" si="67"/>
        <v>4409.5469527130863</v>
      </c>
      <c r="S188">
        <f t="shared" si="68"/>
        <v>72308.934445355713</v>
      </c>
      <c r="T188">
        <f t="shared" si="69"/>
        <v>6</v>
      </c>
      <c r="U188">
        <f t="shared" si="70"/>
        <v>12</v>
      </c>
      <c r="V188">
        <f t="shared" si="71"/>
        <v>19</v>
      </c>
      <c r="W188">
        <f t="shared" si="72"/>
        <v>18</v>
      </c>
      <c r="X188">
        <f t="shared" si="73"/>
        <v>4</v>
      </c>
      <c r="Y188">
        <f t="shared" si="74"/>
        <v>2</v>
      </c>
      <c r="Z188" t="e">
        <f t="shared" si="75"/>
        <v>#NUM!</v>
      </c>
      <c r="AA188" t="e">
        <f t="shared" si="76"/>
        <v>#NUM!</v>
      </c>
      <c r="AB188">
        <f t="shared" si="77"/>
        <v>65</v>
      </c>
    </row>
    <row r="189" spans="1:28" ht="15">
      <c r="A189" s="102" t="s">
        <v>685</v>
      </c>
      <c r="B189" s="102" t="s">
        <v>686</v>
      </c>
      <c r="C189" s="61">
        <v>166</v>
      </c>
      <c r="D189" s="102">
        <v>7</v>
      </c>
      <c r="E189" s="102">
        <v>22</v>
      </c>
      <c r="F189" s="102">
        <v>30</v>
      </c>
      <c r="G189" s="102">
        <v>28</v>
      </c>
      <c r="H189" s="102">
        <v>4</v>
      </c>
      <c r="I189" s="102">
        <v>2</v>
      </c>
      <c r="L189" s="56">
        <f t="shared" si="78"/>
        <v>93</v>
      </c>
      <c r="M189">
        <v>93</v>
      </c>
      <c r="N189" s="58">
        <f t="shared" si="79"/>
        <v>93</v>
      </c>
      <c r="O189">
        <f t="shared" si="80"/>
        <v>0</v>
      </c>
      <c r="P189">
        <f t="shared" si="81"/>
        <v>4.0915336911792544</v>
      </c>
      <c r="Q189">
        <f t="shared" si="66"/>
        <v>6.5440736065253171</v>
      </c>
      <c r="R189">
        <f t="shared" si="67"/>
        <v>12810.05974295315</v>
      </c>
      <c r="S189">
        <f t="shared" si="68"/>
        <v>299733.21606347087</v>
      </c>
      <c r="T189">
        <f t="shared" si="69"/>
        <v>6</v>
      </c>
      <c r="U189">
        <f t="shared" si="70"/>
        <v>12</v>
      </c>
      <c r="V189">
        <f t="shared" si="71"/>
        <v>19</v>
      </c>
      <c r="W189">
        <f t="shared" si="72"/>
        <v>18</v>
      </c>
      <c r="X189">
        <f t="shared" si="73"/>
        <v>4</v>
      </c>
      <c r="Y189">
        <f t="shared" si="74"/>
        <v>2</v>
      </c>
      <c r="Z189" t="e">
        <f t="shared" si="75"/>
        <v>#NUM!</v>
      </c>
      <c r="AA189" t="e">
        <f t="shared" si="76"/>
        <v>#NUM!</v>
      </c>
      <c r="AB189">
        <f t="shared" si="77"/>
        <v>65</v>
      </c>
    </row>
    <row r="190" spans="1:28" ht="15">
      <c r="A190" s="102" t="s">
        <v>687</v>
      </c>
      <c r="B190" s="102" t="s">
        <v>688</v>
      </c>
      <c r="C190" s="61">
        <v>167</v>
      </c>
      <c r="D190" s="102">
        <v>8</v>
      </c>
      <c r="E190" s="102">
        <v>20</v>
      </c>
      <c r="F190" s="102">
        <v>21</v>
      </c>
      <c r="G190" s="102">
        <v>17</v>
      </c>
      <c r="H190" s="102">
        <v>4</v>
      </c>
      <c r="I190" s="102">
        <v>2</v>
      </c>
      <c r="L190" s="56">
        <f t="shared" si="78"/>
        <v>72</v>
      </c>
      <c r="M190">
        <v>93</v>
      </c>
      <c r="N190" s="58">
        <f t="shared" si="79"/>
        <v>80</v>
      </c>
      <c r="O190">
        <f t="shared" si="80"/>
        <v>0</v>
      </c>
      <c r="P190">
        <f t="shared" si="81"/>
        <v>4.4058360381998415E-3</v>
      </c>
      <c r="Q190">
        <f t="shared" si="66"/>
        <v>7.2227809064855108E-4</v>
      </c>
      <c r="R190">
        <f t="shared" si="67"/>
        <v>13.79409950568664</v>
      </c>
      <c r="S190">
        <f t="shared" si="68"/>
        <v>33.081952927058019</v>
      </c>
      <c r="T190">
        <f t="shared" si="69"/>
        <v>6</v>
      </c>
      <c r="U190">
        <f t="shared" si="70"/>
        <v>13</v>
      </c>
      <c r="V190">
        <f t="shared" si="71"/>
        <v>19</v>
      </c>
      <c r="W190">
        <f t="shared" si="72"/>
        <v>18</v>
      </c>
      <c r="X190">
        <f t="shared" si="73"/>
        <v>4</v>
      </c>
      <c r="Y190">
        <f t="shared" si="74"/>
        <v>2</v>
      </c>
      <c r="Z190" t="e">
        <f t="shared" si="75"/>
        <v>#NUM!</v>
      </c>
      <c r="AA190" t="e">
        <f t="shared" si="76"/>
        <v>#NUM!</v>
      </c>
      <c r="AB190">
        <f t="shared" si="77"/>
        <v>65</v>
      </c>
    </row>
    <row r="191" spans="1:28" ht="15">
      <c r="A191" s="102" t="s">
        <v>689</v>
      </c>
      <c r="B191" s="102" t="s">
        <v>690</v>
      </c>
      <c r="C191" s="61">
        <v>168</v>
      </c>
      <c r="D191" s="102">
        <v>8</v>
      </c>
      <c r="E191" s="102">
        <v>22</v>
      </c>
      <c r="F191" s="102">
        <v>31</v>
      </c>
      <c r="G191" s="102">
        <v>27</v>
      </c>
      <c r="H191" s="102">
        <v>2</v>
      </c>
      <c r="I191" s="102">
        <v>2</v>
      </c>
      <c r="L191" s="56">
        <f t="shared" si="78"/>
        <v>92</v>
      </c>
      <c r="M191">
        <v>90</v>
      </c>
      <c r="N191" s="58">
        <f t="shared" si="79"/>
        <v>91</v>
      </c>
      <c r="O191">
        <f t="shared" si="80"/>
        <v>0</v>
      </c>
      <c r="P191">
        <f t="shared" si="81"/>
        <v>3.5890400937903157</v>
      </c>
      <c r="Q191">
        <f t="shared" si="66"/>
        <v>5.4950428062891392</v>
      </c>
      <c r="R191">
        <f t="shared" si="67"/>
        <v>11236.817656035739</v>
      </c>
      <c r="S191">
        <f t="shared" si="68"/>
        <v>251685.25780228965</v>
      </c>
      <c r="T191">
        <f t="shared" si="69"/>
        <v>6</v>
      </c>
      <c r="U191">
        <f t="shared" si="70"/>
        <v>13</v>
      </c>
      <c r="V191">
        <f t="shared" si="71"/>
        <v>19</v>
      </c>
      <c r="W191">
        <f t="shared" si="72"/>
        <v>18</v>
      </c>
      <c r="X191">
        <f t="shared" si="73"/>
        <v>4</v>
      </c>
      <c r="Y191">
        <f t="shared" si="74"/>
        <v>2</v>
      </c>
      <c r="Z191" t="e">
        <f t="shared" si="75"/>
        <v>#NUM!</v>
      </c>
      <c r="AA191" t="e">
        <f t="shared" si="76"/>
        <v>#NUM!</v>
      </c>
      <c r="AB191">
        <f t="shared" si="77"/>
        <v>65</v>
      </c>
    </row>
    <row r="192" spans="1:28" ht="15">
      <c r="A192" s="102" t="s">
        <v>691</v>
      </c>
      <c r="B192" s="102" t="s">
        <v>692</v>
      </c>
      <c r="C192" s="61">
        <v>169</v>
      </c>
      <c r="D192" s="102">
        <v>8</v>
      </c>
      <c r="E192" s="102">
        <v>9</v>
      </c>
      <c r="F192" s="102">
        <v>32</v>
      </c>
      <c r="G192" s="102">
        <v>28</v>
      </c>
      <c r="H192" s="102">
        <v>3</v>
      </c>
      <c r="I192" s="102">
        <v>1</v>
      </c>
      <c r="L192" s="56">
        <f t="shared" si="78"/>
        <v>81</v>
      </c>
      <c r="M192">
        <v>89</v>
      </c>
      <c r="N192" s="58">
        <f t="shared" si="79"/>
        <v>84</v>
      </c>
      <c r="O192">
        <f t="shared" si="80"/>
        <v>0</v>
      </c>
      <c r="P192">
        <f t="shared" si="81"/>
        <v>0.47298962445333392</v>
      </c>
      <c r="Q192">
        <f t="shared" si="66"/>
        <v>0.36852658168280583</v>
      </c>
      <c r="R192">
        <f t="shared" si="67"/>
        <v>1480.8689856584954</v>
      </c>
      <c r="S192">
        <f t="shared" si="68"/>
        <v>16879.342161207009</v>
      </c>
      <c r="T192">
        <f t="shared" si="69"/>
        <v>6</v>
      </c>
      <c r="U192">
        <f t="shared" si="70"/>
        <v>13</v>
      </c>
      <c r="V192">
        <f t="shared" si="71"/>
        <v>19</v>
      </c>
      <c r="W192">
        <f t="shared" si="72"/>
        <v>18</v>
      </c>
      <c r="X192">
        <f t="shared" si="73"/>
        <v>4</v>
      </c>
      <c r="Y192">
        <f t="shared" si="74"/>
        <v>2</v>
      </c>
      <c r="Z192" t="e">
        <f t="shared" si="75"/>
        <v>#NUM!</v>
      </c>
      <c r="AA192" t="e">
        <f t="shared" si="76"/>
        <v>#NUM!</v>
      </c>
      <c r="AB192">
        <f t="shared" si="77"/>
        <v>65</v>
      </c>
    </row>
    <row r="193" spans="1:28" ht="15">
      <c r="A193" s="102" t="s">
        <v>693</v>
      </c>
      <c r="B193" s="102" t="s">
        <v>694</v>
      </c>
      <c r="C193" s="61">
        <v>170</v>
      </c>
      <c r="D193" s="102">
        <v>7</v>
      </c>
      <c r="E193" s="102">
        <v>17</v>
      </c>
      <c r="F193" s="102">
        <v>30</v>
      </c>
      <c r="G193" s="102">
        <v>28</v>
      </c>
      <c r="H193" s="102">
        <v>4</v>
      </c>
      <c r="I193" s="102">
        <v>2</v>
      </c>
      <c r="L193" s="56">
        <f t="shared" si="78"/>
        <v>88</v>
      </c>
      <c r="M193">
        <v>94</v>
      </c>
      <c r="N193" s="58">
        <f t="shared" si="79"/>
        <v>90</v>
      </c>
      <c r="O193">
        <f t="shared" si="80"/>
        <v>0</v>
      </c>
      <c r="P193">
        <f t="shared" si="81"/>
        <v>1.9891421808844405</v>
      </c>
      <c r="Q193">
        <f t="shared" si="66"/>
        <v>2.5016186304782591</v>
      </c>
      <c r="R193">
        <f t="shared" si="67"/>
        <v>6227.7454122621948</v>
      </c>
      <c r="S193">
        <f t="shared" si="68"/>
        <v>114579.73161088454</v>
      </c>
      <c r="T193">
        <f t="shared" si="69"/>
        <v>6</v>
      </c>
      <c r="U193">
        <f t="shared" si="70"/>
        <v>13</v>
      </c>
      <c r="V193">
        <f t="shared" si="71"/>
        <v>19</v>
      </c>
      <c r="W193">
        <f t="shared" si="72"/>
        <v>18</v>
      </c>
      <c r="X193">
        <f t="shared" si="73"/>
        <v>4</v>
      </c>
      <c r="Y193">
        <f t="shared" si="74"/>
        <v>2</v>
      </c>
      <c r="Z193" t="e">
        <f t="shared" si="75"/>
        <v>#NUM!</v>
      </c>
      <c r="AA193" t="e">
        <f t="shared" si="76"/>
        <v>#NUM!</v>
      </c>
      <c r="AB193">
        <f t="shared" si="77"/>
        <v>65</v>
      </c>
    </row>
    <row r="194" spans="1:28" ht="15">
      <c r="A194" s="102" t="s">
        <v>695</v>
      </c>
      <c r="B194" s="102" t="s">
        <v>696</v>
      </c>
      <c r="C194" s="61">
        <v>171</v>
      </c>
      <c r="D194" s="102">
        <v>8</v>
      </c>
      <c r="E194" s="102">
        <v>22</v>
      </c>
      <c r="F194" s="102">
        <v>33</v>
      </c>
      <c r="G194" s="102">
        <v>28</v>
      </c>
      <c r="H194" s="102">
        <v>4</v>
      </c>
      <c r="I194" s="102">
        <v>2</v>
      </c>
      <c r="L194" s="56">
        <f t="shared" si="78"/>
        <v>97</v>
      </c>
      <c r="M194">
        <v>94</v>
      </c>
      <c r="N194" s="58">
        <f t="shared" si="79"/>
        <v>96</v>
      </c>
      <c r="O194">
        <f t="shared" si="80"/>
        <v>0</v>
      </c>
      <c r="P194">
        <f t="shared" si="81"/>
        <v>6.5690765659461592</v>
      </c>
      <c r="Q194">
        <f t="shared" si="66"/>
        <v>12.302851022743775</v>
      </c>
      <c r="R194">
        <f t="shared" si="67"/>
        <v>20566.924194518899</v>
      </c>
      <c r="S194">
        <f t="shared" si="68"/>
        <v>563498.10920826893</v>
      </c>
      <c r="T194">
        <f t="shared" si="69"/>
        <v>6</v>
      </c>
      <c r="U194">
        <f t="shared" si="70"/>
        <v>13</v>
      </c>
      <c r="V194">
        <f t="shared" si="71"/>
        <v>19</v>
      </c>
      <c r="W194">
        <f t="shared" si="72"/>
        <v>18</v>
      </c>
      <c r="X194">
        <f t="shared" si="73"/>
        <v>4</v>
      </c>
      <c r="Y194">
        <f t="shared" si="74"/>
        <v>2</v>
      </c>
      <c r="Z194" t="e">
        <f t="shared" si="75"/>
        <v>#NUM!</v>
      </c>
      <c r="AA194" t="e">
        <f t="shared" si="76"/>
        <v>#NUM!</v>
      </c>
      <c r="AB194">
        <f t="shared" si="77"/>
        <v>65</v>
      </c>
    </row>
    <row r="195" spans="1:28" ht="15">
      <c r="A195" s="102" t="s">
        <v>697</v>
      </c>
      <c r="B195" s="102" t="s">
        <v>698</v>
      </c>
      <c r="C195" s="61">
        <v>172</v>
      </c>
      <c r="D195" s="102">
        <v>8</v>
      </c>
      <c r="E195" s="102">
        <v>23</v>
      </c>
      <c r="F195" s="102">
        <v>31</v>
      </c>
      <c r="G195" s="102">
        <v>28</v>
      </c>
      <c r="H195" s="102">
        <v>4</v>
      </c>
      <c r="I195" s="102">
        <v>2</v>
      </c>
      <c r="L195" s="56">
        <f t="shared" si="78"/>
        <v>96</v>
      </c>
      <c r="M195">
        <v>88</v>
      </c>
      <c r="N195" s="58">
        <f t="shared" si="79"/>
        <v>93</v>
      </c>
      <c r="O195">
        <f t="shared" si="80"/>
        <v>0</v>
      </c>
      <c r="P195">
        <f t="shared" si="81"/>
        <v>5.8757227739020097</v>
      </c>
      <c r="Q195">
        <f t="shared" si="66"/>
        <v>10.602665556266521</v>
      </c>
      <c r="R195">
        <f t="shared" si="67"/>
        <v>18396.123666043048</v>
      </c>
      <c r="S195">
        <f t="shared" si="68"/>
        <v>485625.81002394157</v>
      </c>
      <c r="T195">
        <f t="shared" si="69"/>
        <v>6</v>
      </c>
      <c r="U195">
        <f t="shared" si="70"/>
        <v>13</v>
      </c>
      <c r="V195">
        <f t="shared" si="71"/>
        <v>19</v>
      </c>
      <c r="W195">
        <f t="shared" si="72"/>
        <v>18</v>
      </c>
      <c r="X195">
        <f t="shared" si="73"/>
        <v>4</v>
      </c>
      <c r="Y195">
        <f t="shared" si="74"/>
        <v>2</v>
      </c>
      <c r="Z195" t="e">
        <f t="shared" si="75"/>
        <v>#NUM!</v>
      </c>
      <c r="AA195" t="e">
        <f t="shared" si="76"/>
        <v>#NUM!</v>
      </c>
      <c r="AB195">
        <f t="shared" si="77"/>
        <v>65</v>
      </c>
    </row>
    <row r="196" spans="1:28" ht="15">
      <c r="A196" s="102" t="s">
        <v>699</v>
      </c>
      <c r="B196" s="102" t="s">
        <v>700</v>
      </c>
      <c r="C196" s="61">
        <v>173</v>
      </c>
      <c r="D196" s="102">
        <v>8</v>
      </c>
      <c r="E196" s="102">
        <v>11</v>
      </c>
      <c r="F196" s="102">
        <v>25</v>
      </c>
      <c r="G196" s="102">
        <v>27</v>
      </c>
      <c r="H196" s="102">
        <v>4</v>
      </c>
      <c r="I196" s="102">
        <v>2</v>
      </c>
      <c r="L196" s="56">
        <f t="shared" si="78"/>
        <v>77</v>
      </c>
      <c r="M196">
        <v>83</v>
      </c>
      <c r="N196" s="58">
        <f t="shared" si="79"/>
        <v>79</v>
      </c>
      <c r="O196">
        <f t="shared" si="80"/>
        <v>0</v>
      </c>
      <c r="P196">
        <f t="shared" si="81"/>
        <v>0.12933772718947115</v>
      </c>
      <c r="Q196">
        <f t="shared" si="66"/>
        <v>6.5408416204736711E-2</v>
      </c>
      <c r="R196">
        <f t="shared" si="67"/>
        <v>404.93959902780972</v>
      </c>
      <c r="S196">
        <f t="shared" si="68"/>
        <v>2995.8518386949218</v>
      </c>
      <c r="T196">
        <f t="shared" si="69"/>
        <v>6</v>
      </c>
      <c r="U196">
        <f t="shared" si="70"/>
        <v>13</v>
      </c>
      <c r="V196">
        <f t="shared" si="71"/>
        <v>19</v>
      </c>
      <c r="W196">
        <f t="shared" si="72"/>
        <v>18</v>
      </c>
      <c r="X196">
        <f t="shared" si="73"/>
        <v>4</v>
      </c>
      <c r="Y196">
        <f t="shared" si="74"/>
        <v>2</v>
      </c>
      <c r="Z196" t="e">
        <f t="shared" si="75"/>
        <v>#NUM!</v>
      </c>
      <c r="AA196" t="e">
        <f t="shared" si="76"/>
        <v>#NUM!</v>
      </c>
      <c r="AB196">
        <f t="shared" si="77"/>
        <v>66</v>
      </c>
    </row>
    <row r="197" spans="1:28" ht="15">
      <c r="A197" s="102" t="s">
        <v>701</v>
      </c>
      <c r="B197" s="102" t="s">
        <v>702</v>
      </c>
      <c r="C197" s="61">
        <v>174</v>
      </c>
      <c r="D197" s="102">
        <v>6</v>
      </c>
      <c r="E197" s="102">
        <v>11</v>
      </c>
      <c r="F197" s="102">
        <v>23</v>
      </c>
      <c r="G197" s="102">
        <v>11</v>
      </c>
      <c r="H197" s="102">
        <v>3</v>
      </c>
      <c r="I197" s="102">
        <v>2</v>
      </c>
      <c r="L197" s="56">
        <f t="shared" si="78"/>
        <v>56</v>
      </c>
      <c r="M197">
        <v>84</v>
      </c>
      <c r="N197" s="58">
        <f t="shared" si="79"/>
        <v>67</v>
      </c>
      <c r="O197">
        <f t="shared" si="80"/>
        <v>0</v>
      </c>
      <c r="P197">
        <f t="shared" si="81"/>
        <v>-0.80374369463865925</v>
      </c>
      <c r="Q197">
        <f t="shared" si="66"/>
        <v>0.74729160801236583</v>
      </c>
      <c r="R197">
        <f t="shared" si="67"/>
        <v>-2516.4169535105607</v>
      </c>
      <c r="S197">
        <f t="shared" si="68"/>
        <v>34227.627999697754</v>
      </c>
      <c r="T197">
        <f t="shared" si="69"/>
        <v>6</v>
      </c>
      <c r="U197">
        <f t="shared" si="70"/>
        <v>13</v>
      </c>
      <c r="V197">
        <f t="shared" si="71"/>
        <v>19</v>
      </c>
      <c r="W197">
        <f t="shared" si="72"/>
        <v>18</v>
      </c>
      <c r="X197">
        <f t="shared" si="73"/>
        <v>4</v>
      </c>
      <c r="Y197">
        <f t="shared" si="74"/>
        <v>2</v>
      </c>
      <c r="Z197" t="e">
        <f t="shared" si="75"/>
        <v>#NUM!</v>
      </c>
      <c r="AA197" t="e">
        <f t="shared" si="76"/>
        <v>#NUM!</v>
      </c>
      <c r="AB197">
        <f t="shared" si="77"/>
        <v>66</v>
      </c>
    </row>
    <row r="198" spans="1:28" ht="15">
      <c r="A198" s="102" t="s">
        <v>703</v>
      </c>
      <c r="B198" s="102" t="s">
        <v>704</v>
      </c>
      <c r="C198" s="61">
        <v>175</v>
      </c>
      <c r="D198" s="102">
        <v>6</v>
      </c>
      <c r="E198" s="102">
        <v>12</v>
      </c>
      <c r="F198" s="102">
        <v>27</v>
      </c>
      <c r="G198" s="102">
        <v>21</v>
      </c>
      <c r="H198" s="102">
        <v>3</v>
      </c>
      <c r="I198" s="102">
        <v>1</v>
      </c>
      <c r="L198" s="56">
        <f t="shared" si="78"/>
        <v>70</v>
      </c>
      <c r="M198">
        <v>82</v>
      </c>
      <c r="N198" s="58">
        <f t="shared" si="79"/>
        <v>75</v>
      </c>
      <c r="O198">
        <f t="shared" si="80"/>
        <v>0</v>
      </c>
      <c r="P198">
        <f t="shared" si="81"/>
        <v>2.0177275265440186E-5</v>
      </c>
      <c r="Q198">
        <f t="shared" si="66"/>
        <v>5.4930897106446123E-7</v>
      </c>
      <c r="R198">
        <f t="shared" si="67"/>
        <v>6.3172424110188197E-2</v>
      </c>
      <c r="S198">
        <f t="shared" si="68"/>
        <v>2.5159580165096673E-2</v>
      </c>
      <c r="T198">
        <f t="shared" si="69"/>
        <v>6</v>
      </c>
      <c r="U198">
        <f t="shared" si="70"/>
        <v>13</v>
      </c>
      <c r="V198">
        <f t="shared" si="71"/>
        <v>20</v>
      </c>
      <c r="W198">
        <f t="shared" si="72"/>
        <v>18</v>
      </c>
      <c r="X198">
        <f t="shared" si="73"/>
        <v>4</v>
      </c>
      <c r="Y198">
        <f t="shared" si="74"/>
        <v>2</v>
      </c>
      <c r="Z198" t="e">
        <f t="shared" si="75"/>
        <v>#NUM!</v>
      </c>
      <c r="AA198" t="e">
        <f t="shared" si="76"/>
        <v>#NUM!</v>
      </c>
      <c r="AB198">
        <f t="shared" si="77"/>
        <v>66</v>
      </c>
    </row>
    <row r="199" spans="1:28" ht="15">
      <c r="A199" s="102" t="s">
        <v>705</v>
      </c>
      <c r="B199" s="102" t="s">
        <v>706</v>
      </c>
      <c r="C199" s="61">
        <v>176</v>
      </c>
      <c r="D199" s="102">
        <v>6</v>
      </c>
      <c r="E199" s="102">
        <v>22</v>
      </c>
      <c r="F199" s="102">
        <v>19</v>
      </c>
      <c r="G199" s="102">
        <v>19</v>
      </c>
      <c r="H199" s="102">
        <v>4</v>
      </c>
      <c r="I199" s="102">
        <v>2</v>
      </c>
      <c r="L199" s="56">
        <f t="shared" si="78"/>
        <v>72</v>
      </c>
      <c r="M199">
        <v>79</v>
      </c>
      <c r="N199" s="58">
        <f t="shared" si="79"/>
        <v>75</v>
      </c>
      <c r="O199">
        <f t="shared" si="80"/>
        <v>0</v>
      </c>
      <c r="P199">
        <f t="shared" si="81"/>
        <v>4.4058360381998415E-3</v>
      </c>
      <c r="Q199">
        <f t="shared" si="66"/>
        <v>7.2227809064855108E-4</v>
      </c>
      <c r="R199">
        <f t="shared" si="67"/>
        <v>13.79409950568664</v>
      </c>
      <c r="S199">
        <f t="shared" si="68"/>
        <v>33.081952927058019</v>
      </c>
      <c r="T199">
        <f t="shared" si="69"/>
        <v>6</v>
      </c>
      <c r="U199">
        <f t="shared" si="70"/>
        <v>13</v>
      </c>
      <c r="V199">
        <f t="shared" si="71"/>
        <v>20</v>
      </c>
      <c r="W199">
        <f t="shared" si="72"/>
        <v>18</v>
      </c>
      <c r="X199">
        <f t="shared" si="73"/>
        <v>4</v>
      </c>
      <c r="Y199">
        <f t="shared" si="74"/>
        <v>2</v>
      </c>
      <c r="Z199" t="e">
        <f t="shared" si="75"/>
        <v>#NUM!</v>
      </c>
      <c r="AA199" t="e">
        <f t="shared" si="76"/>
        <v>#NUM!</v>
      </c>
      <c r="AB199">
        <f t="shared" si="77"/>
        <v>66</v>
      </c>
    </row>
    <row r="200" spans="1:28" ht="15">
      <c r="A200" s="102" t="s">
        <v>707</v>
      </c>
      <c r="B200" s="102" t="s">
        <v>708</v>
      </c>
      <c r="C200" s="61">
        <v>177</v>
      </c>
      <c r="D200" s="102">
        <v>6</v>
      </c>
      <c r="E200" s="102">
        <v>22</v>
      </c>
      <c r="F200" s="102">
        <v>11</v>
      </c>
      <c r="G200" s="102">
        <v>11</v>
      </c>
      <c r="H200" s="102">
        <v>3</v>
      </c>
      <c r="I200" s="102">
        <v>0</v>
      </c>
      <c r="L200" s="56">
        <f t="shared" si="78"/>
        <v>53</v>
      </c>
      <c r="M200">
        <v>71</v>
      </c>
      <c r="N200" s="58">
        <f t="shared" si="79"/>
        <v>60</v>
      </c>
      <c r="O200">
        <f t="shared" si="80"/>
        <v>0</v>
      </c>
      <c r="P200">
        <f t="shared" si="81"/>
        <v>-1.4614876226067988</v>
      </c>
      <c r="Q200">
        <f t="shared" si="66"/>
        <v>1.6585434577229552</v>
      </c>
      <c r="R200">
        <f t="shared" si="67"/>
        <v>-4575.7276298472107</v>
      </c>
      <c r="S200">
        <f t="shared" si="68"/>
        <v>75965.001993350874</v>
      </c>
      <c r="T200">
        <f t="shared" si="69"/>
        <v>6</v>
      </c>
      <c r="U200">
        <f t="shared" si="70"/>
        <v>13</v>
      </c>
      <c r="V200">
        <f t="shared" si="71"/>
        <v>20</v>
      </c>
      <c r="W200">
        <f t="shared" si="72"/>
        <v>19</v>
      </c>
      <c r="X200">
        <f t="shared" si="73"/>
        <v>4</v>
      </c>
      <c r="Y200">
        <f t="shared" si="74"/>
        <v>2</v>
      </c>
      <c r="Z200" t="e">
        <f t="shared" si="75"/>
        <v>#NUM!</v>
      </c>
      <c r="AA200" t="e">
        <f t="shared" si="76"/>
        <v>#NUM!</v>
      </c>
      <c r="AB200">
        <f t="shared" si="77"/>
        <v>66</v>
      </c>
    </row>
    <row r="201" spans="1:28" ht="15">
      <c r="A201" s="102" t="s">
        <v>709</v>
      </c>
      <c r="B201" s="102" t="s">
        <v>710</v>
      </c>
      <c r="C201" s="61">
        <v>178</v>
      </c>
      <c r="D201" s="102">
        <v>8</v>
      </c>
      <c r="E201" s="102">
        <v>21</v>
      </c>
      <c r="F201" s="102">
        <v>20</v>
      </c>
      <c r="G201" s="102">
        <v>13</v>
      </c>
      <c r="H201" s="102">
        <v>4</v>
      </c>
      <c r="I201" s="102">
        <v>1</v>
      </c>
      <c r="L201" s="56">
        <f t="shared" si="78"/>
        <v>67</v>
      </c>
      <c r="M201">
        <v>91</v>
      </c>
      <c r="N201" s="58">
        <f t="shared" si="79"/>
        <v>77</v>
      </c>
      <c r="O201">
        <f t="shared" si="80"/>
        <v>0</v>
      </c>
      <c r="P201">
        <f t="shared" si="81"/>
        <v>-5.6249990418427709E-3</v>
      </c>
      <c r="Q201">
        <f t="shared" ref="Q201:Q264" si="82">(L201-$L$13)^4/($L$14)^4</f>
        <v>1.0003760146836346E-3</v>
      </c>
      <c r="R201">
        <f t="shared" ref="R201:R264" si="83">POWER(L201-L$13,3)</f>
        <v>-17.611140276176513</v>
      </c>
      <c r="S201">
        <f t="shared" ref="S201:S264" si="84">POWER(L201-L$13,4)</f>
        <v>45.819460199056628</v>
      </c>
      <c r="T201">
        <f t="shared" si="69"/>
        <v>6</v>
      </c>
      <c r="U201">
        <f t="shared" si="70"/>
        <v>13</v>
      </c>
      <c r="V201">
        <f t="shared" si="71"/>
        <v>20</v>
      </c>
      <c r="W201">
        <f t="shared" si="72"/>
        <v>19</v>
      </c>
      <c r="X201">
        <f t="shared" si="73"/>
        <v>4</v>
      </c>
      <c r="Y201">
        <f t="shared" si="74"/>
        <v>2</v>
      </c>
      <c r="Z201" t="e">
        <f t="shared" si="75"/>
        <v>#NUM!</v>
      </c>
      <c r="AA201" t="e">
        <f t="shared" si="76"/>
        <v>#NUM!</v>
      </c>
      <c r="AB201">
        <f t="shared" si="77"/>
        <v>66</v>
      </c>
    </row>
    <row r="202" spans="1:28" ht="15">
      <c r="A202" s="102" t="s">
        <v>711</v>
      </c>
      <c r="B202" s="102" t="s">
        <v>712</v>
      </c>
      <c r="C202" s="61">
        <v>179</v>
      </c>
      <c r="D202" s="102">
        <v>7</v>
      </c>
      <c r="E202" s="102">
        <v>19</v>
      </c>
      <c r="F202" s="102">
        <v>21</v>
      </c>
      <c r="G202" s="102">
        <v>14</v>
      </c>
      <c r="H202" s="102">
        <v>4</v>
      </c>
      <c r="I202" s="102">
        <v>2</v>
      </c>
      <c r="L202" s="56">
        <f t="shared" si="78"/>
        <v>67</v>
      </c>
      <c r="M202">
        <v>88</v>
      </c>
      <c r="N202" s="58">
        <f t="shared" si="79"/>
        <v>75</v>
      </c>
      <c r="O202">
        <f t="shared" si="80"/>
        <v>0</v>
      </c>
      <c r="P202">
        <f t="shared" si="81"/>
        <v>-5.6249990418427709E-3</v>
      </c>
      <c r="Q202">
        <f t="shared" si="82"/>
        <v>1.0003760146836346E-3</v>
      </c>
      <c r="R202">
        <f t="shared" si="83"/>
        <v>-17.611140276176513</v>
      </c>
      <c r="S202">
        <f t="shared" si="84"/>
        <v>45.819460199056628</v>
      </c>
      <c r="T202">
        <f t="shared" si="69"/>
        <v>6</v>
      </c>
      <c r="U202">
        <f t="shared" si="70"/>
        <v>13</v>
      </c>
      <c r="V202">
        <f t="shared" si="71"/>
        <v>20</v>
      </c>
      <c r="W202">
        <f t="shared" si="72"/>
        <v>19</v>
      </c>
      <c r="X202">
        <f t="shared" si="73"/>
        <v>4</v>
      </c>
      <c r="Y202">
        <f t="shared" si="74"/>
        <v>2</v>
      </c>
      <c r="Z202" t="e">
        <f t="shared" si="75"/>
        <v>#NUM!</v>
      </c>
      <c r="AA202" t="e">
        <f t="shared" si="76"/>
        <v>#NUM!</v>
      </c>
      <c r="AB202">
        <f t="shared" si="77"/>
        <v>66</v>
      </c>
    </row>
    <row r="203" spans="1:28" ht="15">
      <c r="A203" s="102" t="s">
        <v>713</v>
      </c>
      <c r="B203" s="102" t="s">
        <v>714</v>
      </c>
      <c r="C203" s="61">
        <v>180</v>
      </c>
      <c r="D203" s="102">
        <v>8</v>
      </c>
      <c r="E203" s="102">
        <v>22</v>
      </c>
      <c r="F203" s="102">
        <v>32</v>
      </c>
      <c r="G203" s="102">
        <v>21</v>
      </c>
      <c r="H203" s="102">
        <v>4</v>
      </c>
      <c r="I203" s="102">
        <v>2</v>
      </c>
      <c r="L203" s="56">
        <f t="shared" si="78"/>
        <v>89</v>
      </c>
      <c r="M203">
        <v>90</v>
      </c>
      <c r="N203" s="58">
        <f t="shared" si="79"/>
        <v>89</v>
      </c>
      <c r="O203">
        <f t="shared" si="80"/>
        <v>0</v>
      </c>
      <c r="P203">
        <f t="shared" si="81"/>
        <v>2.3314379881841791</v>
      </c>
      <c r="Q203">
        <f t="shared" si="82"/>
        <v>3.0914708658813148</v>
      </c>
      <c r="R203">
        <f t="shared" si="83"/>
        <v>7299.4290576211661</v>
      </c>
      <c r="S203">
        <f t="shared" si="84"/>
        <v>141596.28401385475</v>
      </c>
      <c r="T203">
        <f t="shared" si="69"/>
        <v>6</v>
      </c>
      <c r="U203">
        <f t="shared" si="70"/>
        <v>13</v>
      </c>
      <c r="V203">
        <f t="shared" si="71"/>
        <v>20</v>
      </c>
      <c r="W203">
        <f t="shared" si="72"/>
        <v>19</v>
      </c>
      <c r="X203">
        <f t="shared" si="73"/>
        <v>4</v>
      </c>
      <c r="Y203">
        <f t="shared" si="74"/>
        <v>2</v>
      </c>
      <c r="Z203" t="e">
        <f t="shared" si="75"/>
        <v>#NUM!</v>
      </c>
      <c r="AA203" t="e">
        <f t="shared" si="76"/>
        <v>#NUM!</v>
      </c>
      <c r="AB203">
        <f t="shared" si="77"/>
        <v>66</v>
      </c>
    </row>
    <row r="204" spans="1:28" ht="15">
      <c r="A204" s="102" t="s">
        <v>715</v>
      </c>
      <c r="B204" s="102" t="s">
        <v>716</v>
      </c>
      <c r="C204" s="61">
        <v>181</v>
      </c>
      <c r="D204" s="102">
        <v>8</v>
      </c>
      <c r="E204" s="102">
        <v>20</v>
      </c>
      <c r="F204" s="102">
        <v>29</v>
      </c>
      <c r="G204" s="102">
        <v>28</v>
      </c>
      <c r="H204" s="102">
        <v>4</v>
      </c>
      <c r="I204" s="102">
        <v>2</v>
      </c>
      <c r="L204" s="56">
        <f t="shared" si="78"/>
        <v>91</v>
      </c>
      <c r="M204">
        <v>82</v>
      </c>
      <c r="N204" s="58">
        <f t="shared" si="79"/>
        <v>87</v>
      </c>
      <c r="O204">
        <f t="shared" si="80"/>
        <v>0</v>
      </c>
      <c r="P204">
        <f t="shared" si="81"/>
        <v>3.129470544351741</v>
      </c>
      <c r="Q204">
        <f t="shared" si="82"/>
        <v>4.5774944271084976</v>
      </c>
      <c r="R204">
        <f t="shared" si="83"/>
        <v>9797.9651795079371</v>
      </c>
      <c r="S204">
        <f t="shared" si="84"/>
        <v>209659.48866799887</v>
      </c>
      <c r="T204">
        <f t="shared" si="69"/>
        <v>6</v>
      </c>
      <c r="U204">
        <f t="shared" si="70"/>
        <v>13</v>
      </c>
      <c r="V204">
        <f t="shared" si="71"/>
        <v>20</v>
      </c>
      <c r="W204">
        <f t="shared" si="72"/>
        <v>19</v>
      </c>
      <c r="X204">
        <f t="shared" si="73"/>
        <v>4</v>
      </c>
      <c r="Y204">
        <f t="shared" si="74"/>
        <v>2</v>
      </c>
      <c r="Z204" t="e">
        <f t="shared" si="75"/>
        <v>#NUM!</v>
      </c>
      <c r="AA204" t="e">
        <f t="shared" si="76"/>
        <v>#NUM!</v>
      </c>
      <c r="AB204">
        <f t="shared" si="77"/>
        <v>66</v>
      </c>
    </row>
    <row r="205" spans="1:28" ht="15">
      <c r="A205" s="102" t="s">
        <v>717</v>
      </c>
      <c r="B205" s="102" t="s">
        <v>718</v>
      </c>
      <c r="C205" s="61">
        <v>182</v>
      </c>
      <c r="D205" s="102">
        <v>8</v>
      </c>
      <c r="E205" s="102">
        <v>21</v>
      </c>
      <c r="F205" s="102">
        <v>29</v>
      </c>
      <c r="G205" s="102">
        <v>19</v>
      </c>
      <c r="H205" s="102">
        <v>4</v>
      </c>
      <c r="I205" s="102">
        <v>2</v>
      </c>
      <c r="L205" s="56">
        <f t="shared" si="78"/>
        <v>83</v>
      </c>
      <c r="M205">
        <v>88</v>
      </c>
      <c r="N205" s="58">
        <f t="shared" si="79"/>
        <v>85</v>
      </c>
      <c r="O205">
        <f t="shared" si="80"/>
        <v>0</v>
      </c>
      <c r="P205">
        <f t="shared" si="81"/>
        <v>0.76821184081114657</v>
      </c>
      <c r="Q205">
        <f t="shared" si="82"/>
        <v>0.70357110618867935</v>
      </c>
      <c r="R205">
        <f t="shared" si="83"/>
        <v>2405.1713413115008</v>
      </c>
      <c r="S205">
        <f t="shared" si="84"/>
        <v>32225.131174714697</v>
      </c>
      <c r="T205">
        <f t="shared" si="69"/>
        <v>6</v>
      </c>
      <c r="U205">
        <f t="shared" si="70"/>
        <v>13</v>
      </c>
      <c r="V205">
        <f t="shared" si="71"/>
        <v>20</v>
      </c>
      <c r="W205">
        <f t="shared" si="72"/>
        <v>19</v>
      </c>
      <c r="X205">
        <f t="shared" si="73"/>
        <v>4</v>
      </c>
      <c r="Y205">
        <f t="shared" si="74"/>
        <v>2</v>
      </c>
      <c r="Z205" t="e">
        <f t="shared" si="75"/>
        <v>#NUM!</v>
      </c>
      <c r="AA205" t="e">
        <f t="shared" si="76"/>
        <v>#NUM!</v>
      </c>
      <c r="AB205">
        <f t="shared" si="77"/>
        <v>66</v>
      </c>
    </row>
    <row r="206" spans="1:28" ht="15">
      <c r="A206" s="102" t="s">
        <v>719</v>
      </c>
      <c r="B206" s="102" t="s">
        <v>720</v>
      </c>
      <c r="C206" s="61">
        <v>183</v>
      </c>
      <c r="D206" s="102">
        <v>8</v>
      </c>
      <c r="E206" s="102">
        <v>13</v>
      </c>
      <c r="F206" s="102">
        <v>21</v>
      </c>
      <c r="G206" s="102">
        <v>18</v>
      </c>
      <c r="H206" s="102">
        <v>1</v>
      </c>
      <c r="I206" s="102">
        <v>1</v>
      </c>
      <c r="L206" s="56">
        <f t="shared" si="78"/>
        <v>62</v>
      </c>
      <c r="M206">
        <v>81</v>
      </c>
      <c r="N206" s="58">
        <f t="shared" si="79"/>
        <v>70</v>
      </c>
      <c r="O206">
        <f t="shared" si="80"/>
        <v>0</v>
      </c>
      <c r="P206">
        <f t="shared" si="81"/>
        <v>-0.14030481372262255</v>
      </c>
      <c r="Q206">
        <f t="shared" si="82"/>
        <v>7.2906026427898937E-2</v>
      </c>
      <c r="R206">
        <f t="shared" si="83"/>
        <v>-439.27612031777977</v>
      </c>
      <c r="S206">
        <f t="shared" si="84"/>
        <v>3339.2591657057196</v>
      </c>
      <c r="T206">
        <f t="shared" si="69"/>
        <v>6</v>
      </c>
      <c r="U206">
        <f t="shared" si="70"/>
        <v>13</v>
      </c>
      <c r="V206">
        <f t="shared" si="71"/>
        <v>20</v>
      </c>
      <c r="W206">
        <f t="shared" si="72"/>
        <v>19</v>
      </c>
      <c r="X206">
        <f t="shared" si="73"/>
        <v>4</v>
      </c>
      <c r="Y206">
        <f t="shared" si="74"/>
        <v>2</v>
      </c>
      <c r="Z206" t="e">
        <f t="shared" si="75"/>
        <v>#NUM!</v>
      </c>
      <c r="AA206" t="e">
        <f t="shared" si="76"/>
        <v>#NUM!</v>
      </c>
      <c r="AB206">
        <f t="shared" si="77"/>
        <v>66</v>
      </c>
    </row>
    <row r="207" spans="1:28" ht="15">
      <c r="A207" s="102" t="s">
        <v>721</v>
      </c>
      <c r="B207" s="102" t="s">
        <v>722</v>
      </c>
      <c r="C207" s="61">
        <v>184</v>
      </c>
      <c r="D207" s="102">
        <v>7</v>
      </c>
      <c r="E207" s="102">
        <v>11</v>
      </c>
      <c r="F207" s="102">
        <v>26</v>
      </c>
      <c r="G207" s="102">
        <v>21</v>
      </c>
      <c r="H207" s="102">
        <v>4</v>
      </c>
      <c r="I207" s="102">
        <v>2</v>
      </c>
      <c r="L207" s="56">
        <f t="shared" si="78"/>
        <v>71</v>
      </c>
      <c r="M207">
        <v>86</v>
      </c>
      <c r="N207" s="58">
        <f t="shared" si="79"/>
        <v>77</v>
      </c>
      <c r="O207">
        <f t="shared" si="80"/>
        <v>0</v>
      </c>
      <c r="P207">
        <f t="shared" si="81"/>
        <v>8.7318567799593019E-4</v>
      </c>
      <c r="Q207">
        <f t="shared" si="82"/>
        <v>8.3459441034894913E-5</v>
      </c>
      <c r="R207">
        <f t="shared" si="83"/>
        <v>2.7338307700932156</v>
      </c>
      <c r="S207">
        <f t="shared" si="84"/>
        <v>3.8226291720351058</v>
      </c>
      <c r="T207">
        <f t="shared" si="69"/>
        <v>6</v>
      </c>
      <c r="U207">
        <f t="shared" si="70"/>
        <v>13</v>
      </c>
      <c r="V207">
        <f t="shared" si="71"/>
        <v>20</v>
      </c>
      <c r="W207">
        <f t="shared" si="72"/>
        <v>19</v>
      </c>
      <c r="X207">
        <f t="shared" si="73"/>
        <v>4</v>
      </c>
      <c r="Y207">
        <f t="shared" si="74"/>
        <v>2</v>
      </c>
      <c r="Z207" t="e">
        <f t="shared" si="75"/>
        <v>#NUM!</v>
      </c>
      <c r="AA207" t="e">
        <f t="shared" si="76"/>
        <v>#NUM!</v>
      </c>
      <c r="AB207">
        <f t="shared" si="77"/>
        <v>66</v>
      </c>
    </row>
    <row r="208" spans="1:28" ht="15">
      <c r="A208" s="102" t="s">
        <v>723</v>
      </c>
      <c r="B208" s="102" t="s">
        <v>724</v>
      </c>
      <c r="C208" s="61">
        <v>185</v>
      </c>
      <c r="D208" s="102">
        <v>7</v>
      </c>
      <c r="E208" s="102">
        <v>11</v>
      </c>
      <c r="F208" s="102">
        <v>27</v>
      </c>
      <c r="G208" s="102">
        <v>28</v>
      </c>
      <c r="H208" s="102">
        <v>4</v>
      </c>
      <c r="I208" s="102">
        <v>2</v>
      </c>
      <c r="L208" s="56">
        <f t="shared" si="78"/>
        <v>79</v>
      </c>
      <c r="M208">
        <v>90</v>
      </c>
      <c r="N208" s="58">
        <f t="shared" si="79"/>
        <v>83</v>
      </c>
      <c r="O208">
        <f t="shared" si="80"/>
        <v>0</v>
      </c>
      <c r="P208">
        <f t="shared" si="81"/>
        <v>0.26514198734044403</v>
      </c>
      <c r="Q208">
        <f t="shared" si="82"/>
        <v>0.17033530645962061</v>
      </c>
      <c r="R208">
        <f t="shared" si="83"/>
        <v>830.12507156393167</v>
      </c>
      <c r="S208">
        <f t="shared" si="84"/>
        <v>7801.738226689592</v>
      </c>
      <c r="T208">
        <f t="shared" si="69"/>
        <v>6</v>
      </c>
      <c r="U208">
        <f t="shared" si="70"/>
        <v>13</v>
      </c>
      <c r="V208">
        <f t="shared" si="71"/>
        <v>20</v>
      </c>
      <c r="W208">
        <f t="shared" si="72"/>
        <v>19</v>
      </c>
      <c r="X208">
        <f t="shared" si="73"/>
        <v>4</v>
      </c>
      <c r="Y208">
        <f t="shared" si="74"/>
        <v>2</v>
      </c>
      <c r="Z208" t="e">
        <f t="shared" si="75"/>
        <v>#NUM!</v>
      </c>
      <c r="AA208" t="e">
        <f t="shared" si="76"/>
        <v>#NUM!</v>
      </c>
      <c r="AB208">
        <f t="shared" si="77"/>
        <v>66</v>
      </c>
    </row>
    <row r="209" spans="1:28" ht="15">
      <c r="A209" s="102" t="s">
        <v>725</v>
      </c>
      <c r="B209" s="102" t="s">
        <v>726</v>
      </c>
      <c r="C209" s="61">
        <v>186</v>
      </c>
      <c r="D209" s="102">
        <v>5</v>
      </c>
      <c r="E209" s="102">
        <v>11</v>
      </c>
      <c r="F209" s="102">
        <v>19</v>
      </c>
      <c r="G209" s="102">
        <v>12</v>
      </c>
      <c r="H209" s="102">
        <v>4</v>
      </c>
      <c r="I209" s="102">
        <v>2</v>
      </c>
      <c r="L209" s="56">
        <f t="shared" si="78"/>
        <v>53</v>
      </c>
      <c r="M209">
        <v>74</v>
      </c>
      <c r="N209" s="58">
        <f t="shared" si="79"/>
        <v>61</v>
      </c>
      <c r="O209">
        <f t="shared" si="80"/>
        <v>0</v>
      </c>
      <c r="P209">
        <f t="shared" si="81"/>
        <v>-1.4614876226067988</v>
      </c>
      <c r="Q209">
        <f t="shared" si="82"/>
        <v>1.6585434577229552</v>
      </c>
      <c r="R209">
        <f t="shared" si="83"/>
        <v>-4575.7276298472107</v>
      </c>
      <c r="S209">
        <f t="shared" si="84"/>
        <v>75965.001993350874</v>
      </c>
      <c r="T209">
        <f t="shared" si="69"/>
        <v>6</v>
      </c>
      <c r="U209">
        <f t="shared" si="70"/>
        <v>13</v>
      </c>
      <c r="V209">
        <f t="shared" si="71"/>
        <v>20</v>
      </c>
      <c r="W209">
        <f t="shared" si="72"/>
        <v>19</v>
      </c>
      <c r="X209">
        <f t="shared" si="73"/>
        <v>4</v>
      </c>
      <c r="Y209">
        <f t="shared" si="74"/>
        <v>2</v>
      </c>
      <c r="Z209" t="e">
        <f t="shared" si="75"/>
        <v>#NUM!</v>
      </c>
      <c r="AA209" t="e">
        <f t="shared" si="76"/>
        <v>#NUM!</v>
      </c>
      <c r="AB209">
        <f t="shared" si="77"/>
        <v>66</v>
      </c>
    </row>
    <row r="210" spans="1:28" ht="15">
      <c r="A210" s="102" t="s">
        <v>727</v>
      </c>
      <c r="B210" s="102" t="s">
        <v>728</v>
      </c>
      <c r="C210" s="61">
        <v>187</v>
      </c>
      <c r="D210" s="102">
        <v>6</v>
      </c>
      <c r="E210" s="102">
        <v>13</v>
      </c>
      <c r="F210" s="102">
        <v>12</v>
      </c>
      <c r="G210" s="102">
        <v>19</v>
      </c>
      <c r="H210" s="102">
        <v>4</v>
      </c>
      <c r="I210" s="102">
        <v>1</v>
      </c>
      <c r="L210" s="56">
        <f t="shared" si="78"/>
        <v>55</v>
      </c>
      <c r="M210">
        <v>53</v>
      </c>
      <c r="N210" s="58">
        <f t="shared" si="79"/>
        <v>54</v>
      </c>
      <c r="O210">
        <f t="shared" si="80"/>
        <v>0</v>
      </c>
      <c r="P210">
        <f t="shared" si="81"/>
        <v>-0.99437010792437563</v>
      </c>
      <c r="Q210">
        <f t="shared" si="82"/>
        <v>0.99250052955075563</v>
      </c>
      <c r="R210">
        <f t="shared" si="83"/>
        <v>-3113.2434560123879</v>
      </c>
      <c r="S210">
        <f t="shared" si="84"/>
        <v>45458.745355540188</v>
      </c>
      <c r="T210">
        <f t="shared" si="69"/>
        <v>6</v>
      </c>
      <c r="U210">
        <f t="shared" si="70"/>
        <v>13</v>
      </c>
      <c r="V210">
        <f t="shared" si="71"/>
        <v>20</v>
      </c>
      <c r="W210">
        <f t="shared" si="72"/>
        <v>19</v>
      </c>
      <c r="X210">
        <f t="shared" si="73"/>
        <v>4</v>
      </c>
      <c r="Y210">
        <f t="shared" si="74"/>
        <v>2</v>
      </c>
      <c r="Z210" t="e">
        <f t="shared" si="75"/>
        <v>#NUM!</v>
      </c>
      <c r="AA210" t="e">
        <f t="shared" si="76"/>
        <v>#NUM!</v>
      </c>
      <c r="AB210">
        <f t="shared" si="77"/>
        <v>67</v>
      </c>
    </row>
    <row r="211" spans="1:28" ht="15">
      <c r="A211" s="102" t="s">
        <v>729</v>
      </c>
      <c r="B211" s="102" t="s">
        <v>730</v>
      </c>
      <c r="C211" s="61">
        <v>188</v>
      </c>
      <c r="D211" s="102">
        <v>6</v>
      </c>
      <c r="E211" s="102">
        <v>19</v>
      </c>
      <c r="F211" s="102">
        <v>28</v>
      </c>
      <c r="G211" s="102">
        <v>27</v>
      </c>
      <c r="H211" s="102">
        <v>3</v>
      </c>
      <c r="I211" s="102">
        <v>2</v>
      </c>
      <c r="L211" s="56">
        <f t="shared" si="78"/>
        <v>85</v>
      </c>
      <c r="M211">
        <v>88</v>
      </c>
      <c r="N211" s="58">
        <f t="shared" si="79"/>
        <v>86</v>
      </c>
      <c r="O211">
        <f t="shared" si="80"/>
        <v>0</v>
      </c>
      <c r="P211">
        <f t="shared" si="81"/>
        <v>1.1661398386968878</v>
      </c>
      <c r="Q211">
        <f t="shared" si="82"/>
        <v>1.2274416141139626</v>
      </c>
      <c r="R211">
        <f t="shared" si="83"/>
        <v>3651.0321385229472</v>
      </c>
      <c r="S211">
        <f t="shared" si="84"/>
        <v>56219.572799680194</v>
      </c>
      <c r="T211">
        <f t="shared" si="69"/>
        <v>6</v>
      </c>
      <c r="U211">
        <f t="shared" si="70"/>
        <v>13</v>
      </c>
      <c r="V211">
        <f t="shared" si="71"/>
        <v>20</v>
      </c>
      <c r="W211">
        <f t="shared" si="72"/>
        <v>19</v>
      </c>
      <c r="X211">
        <f t="shared" si="73"/>
        <v>4</v>
      </c>
      <c r="Y211">
        <f t="shared" si="74"/>
        <v>2</v>
      </c>
      <c r="Z211" t="e">
        <f t="shared" si="75"/>
        <v>#NUM!</v>
      </c>
      <c r="AA211" t="e">
        <f t="shared" si="76"/>
        <v>#NUM!</v>
      </c>
      <c r="AB211">
        <f t="shared" si="77"/>
        <v>67</v>
      </c>
    </row>
    <row r="212" spans="1:28" ht="15">
      <c r="A212" s="102" t="s">
        <v>731</v>
      </c>
      <c r="B212" s="102" t="s">
        <v>732</v>
      </c>
      <c r="C212" s="61">
        <v>189</v>
      </c>
      <c r="D212" s="102">
        <v>6</v>
      </c>
      <c r="E212" s="102">
        <v>21</v>
      </c>
      <c r="F212" s="102">
        <v>11</v>
      </c>
      <c r="G212" s="102">
        <v>25</v>
      </c>
      <c r="H212" s="102">
        <v>4</v>
      </c>
      <c r="I212" s="102">
        <v>2</v>
      </c>
      <c r="L212" s="56">
        <f t="shared" si="78"/>
        <v>69</v>
      </c>
      <c r="M212">
        <v>89</v>
      </c>
      <c r="N212" s="58">
        <f t="shared" si="79"/>
        <v>77</v>
      </c>
      <c r="O212">
        <f t="shared" si="80"/>
        <v>0</v>
      </c>
      <c r="P212">
        <f t="shared" si="81"/>
        <v>-6.9589455367355613E-5</v>
      </c>
      <c r="Q212">
        <f t="shared" si="82"/>
        <v>2.8623621696254277E-6</v>
      </c>
      <c r="R212">
        <f t="shared" si="83"/>
        <v>-0.21787553226244277</v>
      </c>
      <c r="S212">
        <f t="shared" si="84"/>
        <v>0.1311025930064047</v>
      </c>
      <c r="T212">
        <f t="shared" si="69"/>
        <v>6</v>
      </c>
      <c r="U212">
        <f t="shared" si="70"/>
        <v>13</v>
      </c>
      <c r="V212">
        <f t="shared" si="71"/>
        <v>20</v>
      </c>
      <c r="W212">
        <f t="shared" si="72"/>
        <v>19</v>
      </c>
      <c r="X212">
        <f t="shared" si="73"/>
        <v>4</v>
      </c>
      <c r="Y212">
        <f t="shared" si="74"/>
        <v>2</v>
      </c>
      <c r="Z212" t="e">
        <f t="shared" si="75"/>
        <v>#NUM!</v>
      </c>
      <c r="AA212" t="e">
        <f t="shared" si="76"/>
        <v>#NUM!</v>
      </c>
      <c r="AB212">
        <f t="shared" si="77"/>
        <v>67</v>
      </c>
    </row>
    <row r="213" spans="1:28" ht="15">
      <c r="A213" s="102" t="s">
        <v>733</v>
      </c>
      <c r="B213" s="102" t="s">
        <v>734</v>
      </c>
      <c r="C213" s="61">
        <v>190</v>
      </c>
      <c r="D213" s="102">
        <v>6</v>
      </c>
      <c r="E213" s="102">
        <v>21</v>
      </c>
      <c r="F213" s="102">
        <v>17</v>
      </c>
      <c r="G213" s="102">
        <v>18</v>
      </c>
      <c r="H213" s="102">
        <v>3</v>
      </c>
      <c r="I213" s="102">
        <v>2</v>
      </c>
      <c r="L213" s="56">
        <f t="shared" si="78"/>
        <v>67</v>
      </c>
      <c r="M213">
        <v>93</v>
      </c>
      <c r="N213" s="58">
        <f t="shared" si="79"/>
        <v>77</v>
      </c>
      <c r="O213">
        <f t="shared" si="80"/>
        <v>0</v>
      </c>
      <c r="P213">
        <f t="shared" si="81"/>
        <v>-5.6249990418427709E-3</v>
      </c>
      <c r="Q213">
        <f t="shared" si="82"/>
        <v>1.0003760146836346E-3</v>
      </c>
      <c r="R213">
        <f t="shared" si="83"/>
        <v>-17.611140276176513</v>
      </c>
      <c r="S213">
        <f t="shared" si="84"/>
        <v>45.819460199056628</v>
      </c>
      <c r="T213">
        <f t="shared" si="69"/>
        <v>6</v>
      </c>
      <c r="U213">
        <f t="shared" si="70"/>
        <v>13</v>
      </c>
      <c r="V213">
        <f t="shared" si="71"/>
        <v>20</v>
      </c>
      <c r="W213">
        <f t="shared" si="72"/>
        <v>19</v>
      </c>
      <c r="X213">
        <f t="shared" si="73"/>
        <v>4</v>
      </c>
      <c r="Y213">
        <f t="shared" si="74"/>
        <v>2</v>
      </c>
      <c r="Z213" t="e">
        <f t="shared" si="75"/>
        <v>#NUM!</v>
      </c>
      <c r="AA213" t="e">
        <f t="shared" si="76"/>
        <v>#NUM!</v>
      </c>
      <c r="AB213">
        <f t="shared" si="77"/>
        <v>67</v>
      </c>
    </row>
    <row r="214" spans="1:28" ht="15">
      <c r="A214" s="102" t="s">
        <v>735</v>
      </c>
      <c r="B214" s="102" t="s">
        <v>736</v>
      </c>
      <c r="C214" s="61">
        <v>191</v>
      </c>
      <c r="D214" s="102">
        <v>7</v>
      </c>
      <c r="E214" s="102">
        <v>23</v>
      </c>
      <c r="F214" s="102">
        <v>25</v>
      </c>
      <c r="G214" s="102">
        <v>28</v>
      </c>
      <c r="H214" s="102">
        <v>4</v>
      </c>
      <c r="I214" s="102">
        <v>2</v>
      </c>
      <c r="L214" s="56">
        <f t="shared" si="78"/>
        <v>89</v>
      </c>
      <c r="M214">
        <v>88</v>
      </c>
      <c r="N214" s="58">
        <f t="shared" si="79"/>
        <v>89</v>
      </c>
      <c r="O214">
        <f t="shared" si="80"/>
        <v>0</v>
      </c>
      <c r="P214">
        <f t="shared" si="81"/>
        <v>2.3314379881841791</v>
      </c>
      <c r="Q214">
        <f t="shared" si="82"/>
        <v>3.0914708658813148</v>
      </c>
      <c r="R214">
        <f t="shared" si="83"/>
        <v>7299.4290576211661</v>
      </c>
      <c r="S214">
        <f t="shared" si="84"/>
        <v>141596.28401385475</v>
      </c>
      <c r="T214">
        <f t="shared" si="69"/>
        <v>6</v>
      </c>
      <c r="U214">
        <f t="shared" si="70"/>
        <v>13</v>
      </c>
      <c r="V214">
        <f t="shared" si="71"/>
        <v>20</v>
      </c>
      <c r="W214">
        <f t="shared" si="72"/>
        <v>19</v>
      </c>
      <c r="X214">
        <f t="shared" si="73"/>
        <v>4</v>
      </c>
      <c r="Y214">
        <f t="shared" si="74"/>
        <v>2</v>
      </c>
      <c r="Z214" t="e">
        <f t="shared" si="75"/>
        <v>#NUM!</v>
      </c>
      <c r="AA214" t="e">
        <f t="shared" si="76"/>
        <v>#NUM!</v>
      </c>
      <c r="AB214">
        <f t="shared" si="77"/>
        <v>67</v>
      </c>
    </row>
    <row r="215" spans="1:28" ht="15">
      <c r="A215" s="102" t="s">
        <v>737</v>
      </c>
      <c r="B215" s="102" t="s">
        <v>738</v>
      </c>
      <c r="C215" s="61">
        <v>192</v>
      </c>
      <c r="D215" s="102">
        <v>8</v>
      </c>
      <c r="E215" s="102">
        <v>10</v>
      </c>
      <c r="F215" s="102">
        <v>17</v>
      </c>
      <c r="G215" s="102">
        <v>14</v>
      </c>
      <c r="H215" s="102">
        <v>3</v>
      </c>
      <c r="I215" s="102">
        <v>2</v>
      </c>
      <c r="L215" s="56">
        <f t="shared" si="78"/>
        <v>54</v>
      </c>
      <c r="M215">
        <v>82</v>
      </c>
      <c r="N215" s="58">
        <f t="shared" si="79"/>
        <v>65</v>
      </c>
      <c r="O215">
        <f t="shared" si="80"/>
        <v>0</v>
      </c>
      <c r="P215">
        <f t="shared" si="81"/>
        <v>-1.2129792838186302</v>
      </c>
      <c r="Q215">
        <f t="shared" si="82"/>
        <v>1.2936134179576033</v>
      </c>
      <c r="R215">
        <f t="shared" si="83"/>
        <v>-3797.6803481246043</v>
      </c>
      <c r="S215">
        <f t="shared" si="84"/>
        <v>59250.389500610712</v>
      </c>
      <c r="T215">
        <f t="shared" si="69"/>
        <v>6</v>
      </c>
      <c r="U215">
        <f t="shared" si="70"/>
        <v>13</v>
      </c>
      <c r="V215">
        <f t="shared" si="71"/>
        <v>20</v>
      </c>
      <c r="W215">
        <f t="shared" si="72"/>
        <v>19</v>
      </c>
      <c r="X215">
        <f t="shared" si="73"/>
        <v>4</v>
      </c>
      <c r="Y215">
        <f t="shared" si="74"/>
        <v>2</v>
      </c>
      <c r="Z215" t="e">
        <f t="shared" si="75"/>
        <v>#NUM!</v>
      </c>
      <c r="AA215" t="e">
        <f t="shared" si="76"/>
        <v>#NUM!</v>
      </c>
      <c r="AB215">
        <f t="shared" si="77"/>
        <v>67</v>
      </c>
    </row>
    <row r="216" spans="1:28" ht="15">
      <c r="A216" s="102" t="s">
        <v>739</v>
      </c>
      <c r="B216" s="102" t="s">
        <v>740</v>
      </c>
      <c r="C216" s="61">
        <v>193</v>
      </c>
      <c r="D216" s="102">
        <v>5</v>
      </c>
      <c r="E216" s="102">
        <v>11</v>
      </c>
      <c r="F216" s="102">
        <v>20</v>
      </c>
      <c r="G216" s="102">
        <v>22</v>
      </c>
      <c r="H216" s="102">
        <v>3</v>
      </c>
      <c r="I216" s="102">
        <v>1</v>
      </c>
      <c r="L216" s="56">
        <f t="shared" si="78"/>
        <v>62</v>
      </c>
      <c r="M216">
        <v>92</v>
      </c>
      <c r="N216" s="58">
        <f t="shared" si="79"/>
        <v>74</v>
      </c>
      <c r="O216">
        <f t="shared" si="80"/>
        <v>0</v>
      </c>
      <c r="P216">
        <f t="shared" si="81"/>
        <v>-0.14030481372262255</v>
      </c>
      <c r="Q216">
        <f t="shared" si="82"/>
        <v>7.2906026427898937E-2</v>
      </c>
      <c r="R216">
        <f t="shared" si="83"/>
        <v>-439.27612031777977</v>
      </c>
      <c r="S216">
        <f t="shared" si="84"/>
        <v>3339.2591657057196</v>
      </c>
      <c r="T216">
        <f t="shared" si="69"/>
        <v>6</v>
      </c>
      <c r="U216">
        <f t="shared" si="70"/>
        <v>13</v>
      </c>
      <c r="V216">
        <f t="shared" si="71"/>
        <v>20</v>
      </c>
      <c r="W216">
        <f t="shared" si="72"/>
        <v>19</v>
      </c>
      <c r="X216">
        <f t="shared" si="73"/>
        <v>4</v>
      </c>
      <c r="Y216">
        <f t="shared" si="74"/>
        <v>2</v>
      </c>
      <c r="Z216" t="e">
        <f t="shared" si="75"/>
        <v>#NUM!</v>
      </c>
      <c r="AA216" t="e">
        <f t="shared" si="76"/>
        <v>#NUM!</v>
      </c>
      <c r="AB216">
        <f t="shared" si="77"/>
        <v>67</v>
      </c>
    </row>
    <row r="217" spans="1:28" ht="15">
      <c r="A217" s="102" t="s">
        <v>741</v>
      </c>
      <c r="B217" s="102" t="s">
        <v>742</v>
      </c>
      <c r="C217" s="61">
        <v>194</v>
      </c>
      <c r="D217" s="102">
        <v>6</v>
      </c>
      <c r="E217" s="102">
        <v>12</v>
      </c>
      <c r="F217" s="102">
        <v>16</v>
      </c>
      <c r="G217" s="102">
        <v>22</v>
      </c>
      <c r="H217" s="102">
        <v>4</v>
      </c>
      <c r="I217" s="102">
        <v>2</v>
      </c>
      <c r="L217" s="56">
        <f t="shared" si="78"/>
        <v>62</v>
      </c>
      <c r="M217">
        <v>91</v>
      </c>
      <c r="N217" s="58">
        <f t="shared" si="79"/>
        <v>74</v>
      </c>
      <c r="O217">
        <f t="shared" si="80"/>
        <v>0</v>
      </c>
      <c r="P217">
        <f t="shared" si="81"/>
        <v>-0.14030481372262255</v>
      </c>
      <c r="Q217">
        <f t="shared" si="82"/>
        <v>7.2906026427898937E-2</v>
      </c>
      <c r="R217">
        <f t="shared" si="83"/>
        <v>-439.27612031777977</v>
      </c>
      <c r="S217">
        <f t="shared" si="84"/>
        <v>3339.2591657057196</v>
      </c>
      <c r="T217">
        <f t="shared" ref="T217:T280" si="85">SMALL(D$24:D$543,$C217)</f>
        <v>6</v>
      </c>
      <c r="U217">
        <f t="shared" ref="U217:U280" si="86">SMALL(E$24:E$543,$C217)</f>
        <v>13</v>
      </c>
      <c r="V217">
        <f t="shared" ref="V217:V280" si="87">SMALL(F$24:F$543,$C217)</f>
        <v>20</v>
      </c>
      <c r="W217">
        <f t="shared" ref="W217:W280" si="88">SMALL(G$24:G$543,$C217)</f>
        <v>19</v>
      </c>
      <c r="X217">
        <f t="shared" ref="X217:X280" si="89">SMALL(H$24:H$543,$C217)</f>
        <v>4</v>
      </c>
      <c r="Y217">
        <f t="shared" ref="Y217:Y280" si="90">SMALL(I$24:I$543,$C217)</f>
        <v>2</v>
      </c>
      <c r="Z217" t="e">
        <f t="shared" ref="Z217:Z280" si="91">SMALL(J$24:J$543,$C217)</f>
        <v>#NUM!</v>
      </c>
      <c r="AA217" t="e">
        <f t="shared" ref="AA217:AA280" si="92">SMALL(K$24:K$543,$C217)</f>
        <v>#NUM!</v>
      </c>
      <c r="AB217">
        <f t="shared" ref="AB217:AB280" si="93">SMALL(L$24:L$543,$C217)</f>
        <v>67</v>
      </c>
    </row>
    <row r="218" spans="1:28" ht="15">
      <c r="A218" s="102" t="s">
        <v>743</v>
      </c>
      <c r="B218" s="102" t="s">
        <v>744</v>
      </c>
      <c r="C218" s="61">
        <v>195</v>
      </c>
      <c r="D218" s="102">
        <v>8</v>
      </c>
      <c r="E218" s="102">
        <v>23</v>
      </c>
      <c r="F218" s="102">
        <v>33</v>
      </c>
      <c r="G218" s="102">
        <v>20</v>
      </c>
      <c r="H218" s="102">
        <v>3</v>
      </c>
      <c r="I218" s="102">
        <v>1</v>
      </c>
      <c r="L218" s="56">
        <f t="shared" si="78"/>
        <v>88</v>
      </c>
      <c r="M218">
        <v>92</v>
      </c>
      <c r="N218" s="58">
        <f t="shared" si="79"/>
        <v>90</v>
      </c>
      <c r="O218">
        <f t="shared" si="80"/>
        <v>0</v>
      </c>
      <c r="P218">
        <f t="shared" si="81"/>
        <v>1.9891421808844405</v>
      </c>
      <c r="Q218">
        <f t="shared" si="82"/>
        <v>2.5016186304782591</v>
      </c>
      <c r="R218">
        <f t="shared" si="83"/>
        <v>6227.7454122621948</v>
      </c>
      <c r="S218">
        <f t="shared" si="84"/>
        <v>114579.73161088454</v>
      </c>
      <c r="T218">
        <f t="shared" si="85"/>
        <v>6</v>
      </c>
      <c r="U218">
        <f t="shared" si="86"/>
        <v>14</v>
      </c>
      <c r="V218">
        <f t="shared" si="87"/>
        <v>20</v>
      </c>
      <c r="W218">
        <f t="shared" si="88"/>
        <v>19</v>
      </c>
      <c r="X218">
        <f t="shared" si="89"/>
        <v>4</v>
      </c>
      <c r="Y218">
        <f t="shared" si="90"/>
        <v>2</v>
      </c>
      <c r="Z218" t="e">
        <f t="shared" si="91"/>
        <v>#NUM!</v>
      </c>
      <c r="AA218" t="e">
        <f t="shared" si="92"/>
        <v>#NUM!</v>
      </c>
      <c r="AB218">
        <f t="shared" si="93"/>
        <v>67</v>
      </c>
    </row>
    <row r="219" spans="1:28" ht="15">
      <c r="A219" s="102" t="s">
        <v>745</v>
      </c>
      <c r="B219" s="102" t="s">
        <v>746</v>
      </c>
      <c r="C219" s="61">
        <v>196</v>
      </c>
      <c r="D219" s="102">
        <v>6</v>
      </c>
      <c r="E219" s="102">
        <v>21</v>
      </c>
      <c r="F219" s="102">
        <v>20</v>
      </c>
      <c r="G219" s="102">
        <v>14</v>
      </c>
      <c r="H219" s="102">
        <v>4</v>
      </c>
      <c r="I219" s="102">
        <v>1</v>
      </c>
      <c r="L219" s="56">
        <f t="shared" si="78"/>
        <v>66</v>
      </c>
      <c r="M219">
        <v>71</v>
      </c>
      <c r="N219" s="58">
        <f t="shared" si="79"/>
        <v>68</v>
      </c>
      <c r="O219">
        <f t="shared" si="80"/>
        <v>0</v>
      </c>
      <c r="P219">
        <f t="shared" si="81"/>
        <v>-1.4923442468436847E-2</v>
      </c>
      <c r="Q219">
        <f t="shared" si="82"/>
        <v>3.6741652689036646E-3</v>
      </c>
      <c r="R219">
        <f t="shared" si="83"/>
        <v>-46.723357063717962</v>
      </c>
      <c r="S219">
        <f t="shared" si="84"/>
        <v>168.2849916753824</v>
      </c>
      <c r="T219">
        <f t="shared" si="85"/>
        <v>6</v>
      </c>
      <c r="U219">
        <f t="shared" si="86"/>
        <v>14</v>
      </c>
      <c r="V219">
        <f t="shared" si="87"/>
        <v>20</v>
      </c>
      <c r="W219">
        <f t="shared" si="88"/>
        <v>19</v>
      </c>
      <c r="X219">
        <f t="shared" si="89"/>
        <v>4</v>
      </c>
      <c r="Y219">
        <f t="shared" si="90"/>
        <v>2</v>
      </c>
      <c r="Z219" t="e">
        <f t="shared" si="91"/>
        <v>#NUM!</v>
      </c>
      <c r="AA219" t="e">
        <f t="shared" si="92"/>
        <v>#NUM!</v>
      </c>
      <c r="AB219">
        <f t="shared" si="93"/>
        <v>67</v>
      </c>
    </row>
    <row r="220" spans="1:28" ht="15">
      <c r="A220" s="102" t="s">
        <v>747</v>
      </c>
      <c r="B220" s="102" t="s">
        <v>748</v>
      </c>
      <c r="C220" s="61">
        <v>197</v>
      </c>
      <c r="D220" s="102">
        <v>7</v>
      </c>
      <c r="E220" s="102">
        <v>19</v>
      </c>
      <c r="F220" s="102">
        <v>13</v>
      </c>
      <c r="G220" s="102">
        <v>23</v>
      </c>
      <c r="H220" s="102">
        <v>4</v>
      </c>
      <c r="I220" s="102">
        <v>1</v>
      </c>
      <c r="L220" s="56">
        <f t="shared" si="78"/>
        <v>67</v>
      </c>
      <c r="M220">
        <v>84</v>
      </c>
      <c r="N220" s="58">
        <f t="shared" si="79"/>
        <v>74</v>
      </c>
      <c r="O220">
        <f t="shared" si="80"/>
        <v>0</v>
      </c>
      <c r="P220">
        <f t="shared" si="81"/>
        <v>-5.6249990418427709E-3</v>
      </c>
      <c r="Q220">
        <f t="shared" si="82"/>
        <v>1.0003760146836346E-3</v>
      </c>
      <c r="R220">
        <f t="shared" si="83"/>
        <v>-17.611140276176513</v>
      </c>
      <c r="S220">
        <f t="shared" si="84"/>
        <v>45.819460199056628</v>
      </c>
      <c r="T220">
        <f t="shared" si="85"/>
        <v>6</v>
      </c>
      <c r="U220">
        <f t="shared" si="86"/>
        <v>14</v>
      </c>
      <c r="V220">
        <f t="shared" si="87"/>
        <v>20</v>
      </c>
      <c r="W220">
        <f t="shared" si="88"/>
        <v>19</v>
      </c>
      <c r="X220">
        <f t="shared" si="89"/>
        <v>4</v>
      </c>
      <c r="Y220">
        <f t="shared" si="90"/>
        <v>2</v>
      </c>
      <c r="Z220" t="e">
        <f t="shared" si="91"/>
        <v>#NUM!</v>
      </c>
      <c r="AA220" t="e">
        <f t="shared" si="92"/>
        <v>#NUM!</v>
      </c>
      <c r="AB220">
        <f t="shared" si="93"/>
        <v>67</v>
      </c>
    </row>
    <row r="221" spans="1:28" ht="15">
      <c r="A221" s="102" t="s">
        <v>749</v>
      </c>
      <c r="B221" s="102" t="s">
        <v>750</v>
      </c>
      <c r="C221" s="61">
        <v>198</v>
      </c>
      <c r="D221" s="102">
        <v>7</v>
      </c>
      <c r="E221" s="102">
        <v>13</v>
      </c>
      <c r="F221" s="102">
        <v>27</v>
      </c>
      <c r="G221" s="102">
        <v>21</v>
      </c>
      <c r="H221" s="102">
        <v>4</v>
      </c>
      <c r="I221" s="102">
        <v>2</v>
      </c>
      <c r="L221" s="56">
        <f t="shared" si="78"/>
        <v>74</v>
      </c>
      <c r="M221">
        <v>83</v>
      </c>
      <c r="N221" s="58">
        <f t="shared" si="79"/>
        <v>78</v>
      </c>
      <c r="O221">
        <f t="shared" si="80"/>
        <v>0</v>
      </c>
      <c r="P221">
        <f t="shared" si="81"/>
        <v>2.7175663772530834E-2</v>
      </c>
      <c r="Q221">
        <f t="shared" si="82"/>
        <v>8.1703415911545275E-3</v>
      </c>
      <c r="R221">
        <f t="shared" si="83"/>
        <v>85.083468145704671</v>
      </c>
      <c r="S221">
        <f t="shared" si="84"/>
        <v>374.21992916032889</v>
      </c>
      <c r="T221">
        <f t="shared" si="85"/>
        <v>6</v>
      </c>
      <c r="U221">
        <f t="shared" si="86"/>
        <v>14</v>
      </c>
      <c r="V221">
        <f t="shared" si="87"/>
        <v>20</v>
      </c>
      <c r="W221">
        <f t="shared" si="88"/>
        <v>19</v>
      </c>
      <c r="X221">
        <f t="shared" si="89"/>
        <v>4</v>
      </c>
      <c r="Y221">
        <f t="shared" si="90"/>
        <v>2</v>
      </c>
      <c r="Z221" t="e">
        <f t="shared" si="91"/>
        <v>#NUM!</v>
      </c>
      <c r="AA221" t="e">
        <f t="shared" si="92"/>
        <v>#NUM!</v>
      </c>
      <c r="AB221">
        <f t="shared" si="93"/>
        <v>67</v>
      </c>
    </row>
    <row r="222" spans="1:28" ht="15">
      <c r="A222" s="102" t="s">
        <v>751</v>
      </c>
      <c r="B222" s="102" t="s">
        <v>752</v>
      </c>
      <c r="C222" s="61">
        <v>199</v>
      </c>
      <c r="D222" s="102">
        <v>7</v>
      </c>
      <c r="E222" s="102">
        <v>21</v>
      </c>
      <c r="F222" s="102">
        <v>25</v>
      </c>
      <c r="G222" s="102">
        <v>28</v>
      </c>
      <c r="H222" s="102">
        <v>4</v>
      </c>
      <c r="I222" s="102">
        <v>2</v>
      </c>
      <c r="L222" s="56">
        <f t="shared" si="78"/>
        <v>87</v>
      </c>
      <c r="M222">
        <v>91</v>
      </c>
      <c r="N222" s="58">
        <f t="shared" si="79"/>
        <v>89</v>
      </c>
      <c r="O222">
        <f t="shared" si="80"/>
        <v>0</v>
      </c>
      <c r="P222">
        <f t="shared" si="81"/>
        <v>1.6821048203935633</v>
      </c>
      <c r="Q222">
        <f t="shared" si="82"/>
        <v>2.0004947094177115</v>
      </c>
      <c r="R222">
        <f t="shared" si="83"/>
        <v>5266.4513772928358</v>
      </c>
      <c r="S222">
        <f t="shared" si="84"/>
        <v>91627.13456857104</v>
      </c>
      <c r="T222">
        <f t="shared" si="85"/>
        <v>6</v>
      </c>
      <c r="U222">
        <f t="shared" si="86"/>
        <v>14</v>
      </c>
      <c r="V222">
        <f t="shared" si="87"/>
        <v>20</v>
      </c>
      <c r="W222">
        <f t="shared" si="88"/>
        <v>19</v>
      </c>
      <c r="X222">
        <f t="shared" si="89"/>
        <v>4</v>
      </c>
      <c r="Y222">
        <f t="shared" si="90"/>
        <v>2</v>
      </c>
      <c r="Z222" t="e">
        <f t="shared" si="91"/>
        <v>#NUM!</v>
      </c>
      <c r="AA222" t="e">
        <f t="shared" si="92"/>
        <v>#NUM!</v>
      </c>
      <c r="AB222">
        <f t="shared" si="93"/>
        <v>67</v>
      </c>
    </row>
    <row r="223" spans="1:28" ht="15">
      <c r="A223" s="102" t="s">
        <v>753</v>
      </c>
      <c r="B223" s="102" t="s">
        <v>754</v>
      </c>
      <c r="C223" s="61">
        <v>200</v>
      </c>
      <c r="D223" s="102">
        <v>6</v>
      </c>
      <c r="E223" s="102">
        <v>20</v>
      </c>
      <c r="F223" s="102">
        <v>31</v>
      </c>
      <c r="G223" s="102">
        <v>13</v>
      </c>
      <c r="H223" s="102">
        <v>4</v>
      </c>
      <c r="I223" s="102">
        <v>1</v>
      </c>
      <c r="L223" s="56">
        <f t="shared" si="78"/>
        <v>75</v>
      </c>
      <c r="M223">
        <v>67</v>
      </c>
      <c r="N223" s="58">
        <f t="shared" si="79"/>
        <v>72</v>
      </c>
      <c r="O223">
        <f t="shared" si="80"/>
        <v>0</v>
      </c>
      <c r="P223">
        <f t="shared" si="81"/>
        <v>5.0245641717409369E-2</v>
      </c>
      <c r="Q223">
        <f t="shared" si="82"/>
        <v>1.8540916426101162E-2</v>
      </c>
      <c r="R223">
        <f t="shared" si="83"/>
        <v>157.3125680501293</v>
      </c>
      <c r="S223">
        <f t="shared" si="84"/>
        <v>849.21546475545995</v>
      </c>
      <c r="T223">
        <f t="shared" si="85"/>
        <v>6</v>
      </c>
      <c r="U223">
        <f t="shared" si="86"/>
        <v>14</v>
      </c>
      <c r="V223">
        <f t="shared" si="87"/>
        <v>20</v>
      </c>
      <c r="W223">
        <f t="shared" si="88"/>
        <v>19</v>
      </c>
      <c r="X223">
        <f t="shared" si="89"/>
        <v>4</v>
      </c>
      <c r="Y223">
        <f t="shared" si="90"/>
        <v>2</v>
      </c>
      <c r="Z223" t="e">
        <f t="shared" si="91"/>
        <v>#NUM!</v>
      </c>
      <c r="AA223" t="e">
        <f t="shared" si="92"/>
        <v>#NUM!</v>
      </c>
      <c r="AB223">
        <f t="shared" si="93"/>
        <v>67</v>
      </c>
    </row>
    <row r="224" spans="1:28" ht="15">
      <c r="A224" s="102" t="s">
        <v>755</v>
      </c>
      <c r="B224" s="102" t="s">
        <v>756</v>
      </c>
      <c r="C224" s="61">
        <v>201</v>
      </c>
      <c r="D224" s="102">
        <v>5</v>
      </c>
      <c r="E224" s="102">
        <v>21</v>
      </c>
      <c r="F224" s="102">
        <v>29</v>
      </c>
      <c r="G224" s="102">
        <v>28</v>
      </c>
      <c r="H224" s="102">
        <v>3</v>
      </c>
      <c r="I224" s="102">
        <v>1</v>
      </c>
      <c r="L224" s="56">
        <f t="shared" si="78"/>
        <v>87</v>
      </c>
      <c r="M224">
        <v>91</v>
      </c>
      <c r="N224" s="58">
        <f t="shared" si="79"/>
        <v>89</v>
      </c>
      <c r="O224">
        <f t="shared" si="80"/>
        <v>0</v>
      </c>
      <c r="P224">
        <f t="shared" si="81"/>
        <v>1.6821048203935633</v>
      </c>
      <c r="Q224">
        <f t="shared" si="82"/>
        <v>2.0004947094177115</v>
      </c>
      <c r="R224">
        <f t="shared" si="83"/>
        <v>5266.4513772928358</v>
      </c>
      <c r="S224">
        <f t="shared" si="84"/>
        <v>91627.13456857104</v>
      </c>
      <c r="T224">
        <f t="shared" si="85"/>
        <v>6</v>
      </c>
      <c r="U224">
        <f t="shared" si="86"/>
        <v>14</v>
      </c>
      <c r="V224">
        <f t="shared" si="87"/>
        <v>20</v>
      </c>
      <c r="W224">
        <f t="shared" si="88"/>
        <v>19</v>
      </c>
      <c r="X224">
        <f t="shared" si="89"/>
        <v>4</v>
      </c>
      <c r="Y224">
        <f t="shared" si="90"/>
        <v>2</v>
      </c>
      <c r="Z224" t="e">
        <f t="shared" si="91"/>
        <v>#NUM!</v>
      </c>
      <c r="AA224" t="e">
        <f t="shared" si="92"/>
        <v>#NUM!</v>
      </c>
      <c r="AB224">
        <f t="shared" si="93"/>
        <v>67</v>
      </c>
    </row>
    <row r="225" spans="1:28" ht="15">
      <c r="A225" s="102" t="s">
        <v>757</v>
      </c>
      <c r="B225" s="102" t="s">
        <v>758</v>
      </c>
      <c r="C225" s="61">
        <v>202</v>
      </c>
      <c r="D225" s="102">
        <v>8</v>
      </c>
      <c r="E225" s="102">
        <v>12</v>
      </c>
      <c r="F225" s="102">
        <v>16</v>
      </c>
      <c r="G225" s="102">
        <v>9</v>
      </c>
      <c r="H225" s="102">
        <v>3</v>
      </c>
      <c r="I225" s="102">
        <v>1</v>
      </c>
      <c r="L225" s="56">
        <f t="shared" si="78"/>
        <v>49</v>
      </c>
      <c r="M225">
        <v>40</v>
      </c>
      <c r="N225" s="58">
        <f t="shared" si="79"/>
        <v>45</v>
      </c>
      <c r="O225">
        <f t="shared" si="80"/>
        <v>0</v>
      </c>
      <c r="P225">
        <f t="shared" si="81"/>
        <v>-2.7928406124061271</v>
      </c>
      <c r="Q225">
        <f t="shared" si="82"/>
        <v>3.9330385354067001</v>
      </c>
      <c r="R225">
        <f t="shared" si="83"/>
        <v>-8744.0206528415329</v>
      </c>
      <c r="S225">
        <f t="shared" si="84"/>
        <v>180141.96660983918</v>
      </c>
      <c r="T225">
        <f t="shared" si="85"/>
        <v>6</v>
      </c>
      <c r="U225">
        <f t="shared" si="86"/>
        <v>14</v>
      </c>
      <c r="V225">
        <f t="shared" si="87"/>
        <v>20</v>
      </c>
      <c r="W225">
        <f t="shared" si="88"/>
        <v>19</v>
      </c>
      <c r="X225">
        <f t="shared" si="89"/>
        <v>4</v>
      </c>
      <c r="Y225">
        <f t="shared" si="90"/>
        <v>2</v>
      </c>
      <c r="Z225" t="e">
        <f t="shared" si="91"/>
        <v>#NUM!</v>
      </c>
      <c r="AA225" t="e">
        <f t="shared" si="92"/>
        <v>#NUM!</v>
      </c>
      <c r="AB225">
        <f t="shared" si="93"/>
        <v>67</v>
      </c>
    </row>
    <row r="226" spans="1:28" ht="15">
      <c r="A226" s="102" t="s">
        <v>759</v>
      </c>
      <c r="B226" s="102" t="s">
        <v>760</v>
      </c>
      <c r="C226" s="61">
        <v>203</v>
      </c>
      <c r="D226" s="102">
        <v>7</v>
      </c>
      <c r="E226" s="102">
        <v>8</v>
      </c>
      <c r="F226" s="102">
        <v>10</v>
      </c>
      <c r="G226" s="102">
        <v>22</v>
      </c>
      <c r="H226" s="102">
        <v>4</v>
      </c>
      <c r="I226" s="102">
        <v>2</v>
      </c>
      <c r="L226" s="56">
        <f t="shared" si="78"/>
        <v>53</v>
      </c>
      <c r="M226">
        <v>73</v>
      </c>
      <c r="N226" s="58">
        <f t="shared" si="79"/>
        <v>61</v>
      </c>
      <c r="O226">
        <f t="shared" si="80"/>
        <v>0</v>
      </c>
      <c r="P226">
        <f t="shared" si="81"/>
        <v>-1.4614876226067988</v>
      </c>
      <c r="Q226">
        <f t="shared" si="82"/>
        <v>1.6585434577229552</v>
      </c>
      <c r="R226">
        <f t="shared" si="83"/>
        <v>-4575.7276298472107</v>
      </c>
      <c r="S226">
        <f t="shared" si="84"/>
        <v>75965.001993350874</v>
      </c>
      <c r="T226">
        <f t="shared" si="85"/>
        <v>6</v>
      </c>
      <c r="U226">
        <f t="shared" si="86"/>
        <v>14</v>
      </c>
      <c r="V226">
        <f t="shared" si="87"/>
        <v>20</v>
      </c>
      <c r="W226">
        <f t="shared" si="88"/>
        <v>19</v>
      </c>
      <c r="X226">
        <f t="shared" si="89"/>
        <v>4</v>
      </c>
      <c r="Y226">
        <f t="shared" si="90"/>
        <v>2</v>
      </c>
      <c r="Z226" t="e">
        <f t="shared" si="91"/>
        <v>#NUM!</v>
      </c>
      <c r="AA226" t="e">
        <f t="shared" si="92"/>
        <v>#NUM!</v>
      </c>
      <c r="AB226">
        <f t="shared" si="93"/>
        <v>68</v>
      </c>
    </row>
    <row r="227" spans="1:28" ht="15">
      <c r="A227" s="102" t="s">
        <v>761</v>
      </c>
      <c r="B227" s="102" t="s">
        <v>762</v>
      </c>
      <c r="C227" s="61">
        <v>204</v>
      </c>
      <c r="D227" s="102">
        <v>4</v>
      </c>
      <c r="E227" s="102">
        <v>12</v>
      </c>
      <c r="F227" s="102">
        <v>21</v>
      </c>
      <c r="G227" s="102">
        <v>11</v>
      </c>
      <c r="H227" s="102">
        <v>4</v>
      </c>
      <c r="I227" s="102">
        <v>2</v>
      </c>
      <c r="L227" s="56">
        <f t="shared" si="78"/>
        <v>54</v>
      </c>
      <c r="M227">
        <v>72</v>
      </c>
      <c r="N227" s="58">
        <f t="shared" si="79"/>
        <v>61</v>
      </c>
      <c r="O227">
        <f t="shared" si="80"/>
        <v>0</v>
      </c>
      <c r="P227">
        <f t="shared" si="81"/>
        <v>-1.2129792838186302</v>
      </c>
      <c r="Q227">
        <f t="shared" si="82"/>
        <v>1.2936134179576033</v>
      </c>
      <c r="R227">
        <f t="shared" si="83"/>
        <v>-3797.6803481246043</v>
      </c>
      <c r="S227">
        <f t="shared" si="84"/>
        <v>59250.389500610712</v>
      </c>
      <c r="T227">
        <f t="shared" si="85"/>
        <v>6</v>
      </c>
      <c r="U227">
        <f t="shared" si="86"/>
        <v>14</v>
      </c>
      <c r="V227">
        <f t="shared" si="87"/>
        <v>20</v>
      </c>
      <c r="W227">
        <f t="shared" si="88"/>
        <v>19</v>
      </c>
      <c r="X227">
        <f t="shared" si="89"/>
        <v>4</v>
      </c>
      <c r="Y227">
        <f t="shared" si="90"/>
        <v>2</v>
      </c>
      <c r="Z227" t="e">
        <f t="shared" si="91"/>
        <v>#NUM!</v>
      </c>
      <c r="AA227" t="e">
        <f t="shared" si="92"/>
        <v>#NUM!</v>
      </c>
      <c r="AB227">
        <f t="shared" si="93"/>
        <v>68</v>
      </c>
    </row>
    <row r="228" spans="1:28" ht="15">
      <c r="A228" s="102" t="s">
        <v>763</v>
      </c>
      <c r="B228" s="102" t="s">
        <v>764</v>
      </c>
      <c r="C228" s="61">
        <v>205</v>
      </c>
      <c r="D228" s="102">
        <v>8</v>
      </c>
      <c r="E228" s="102">
        <v>23</v>
      </c>
      <c r="F228" s="102">
        <v>23</v>
      </c>
      <c r="G228" s="102">
        <v>23</v>
      </c>
      <c r="H228" s="102">
        <v>4</v>
      </c>
      <c r="I228" s="102">
        <v>2</v>
      </c>
      <c r="L228" s="56">
        <f t="shared" si="78"/>
        <v>83</v>
      </c>
      <c r="M228">
        <v>95</v>
      </c>
      <c r="N228" s="58">
        <f t="shared" si="79"/>
        <v>88</v>
      </c>
      <c r="O228">
        <f t="shared" si="80"/>
        <v>0</v>
      </c>
      <c r="P228">
        <f t="shared" si="81"/>
        <v>0.76821184081114657</v>
      </c>
      <c r="Q228">
        <f t="shared" si="82"/>
        <v>0.70357110618867935</v>
      </c>
      <c r="R228">
        <f t="shared" si="83"/>
        <v>2405.1713413115008</v>
      </c>
      <c r="S228">
        <f t="shared" si="84"/>
        <v>32225.131174714697</v>
      </c>
      <c r="T228">
        <f t="shared" si="85"/>
        <v>6</v>
      </c>
      <c r="U228">
        <f t="shared" si="86"/>
        <v>15</v>
      </c>
      <c r="V228">
        <f t="shared" si="87"/>
        <v>20</v>
      </c>
      <c r="W228">
        <f t="shared" si="88"/>
        <v>19</v>
      </c>
      <c r="X228">
        <f t="shared" si="89"/>
        <v>4</v>
      </c>
      <c r="Y228">
        <f t="shared" si="90"/>
        <v>2</v>
      </c>
      <c r="Z228" t="e">
        <f t="shared" si="91"/>
        <v>#NUM!</v>
      </c>
      <c r="AA228" t="e">
        <f t="shared" si="92"/>
        <v>#NUM!</v>
      </c>
      <c r="AB228">
        <f t="shared" si="93"/>
        <v>68</v>
      </c>
    </row>
    <row r="229" spans="1:28" ht="15">
      <c r="A229" s="102" t="s">
        <v>765</v>
      </c>
      <c r="B229" s="102" t="s">
        <v>766</v>
      </c>
      <c r="C229" s="61">
        <v>206</v>
      </c>
      <c r="D229" s="102">
        <v>7</v>
      </c>
      <c r="E229" s="102">
        <v>22</v>
      </c>
      <c r="F229" s="102">
        <v>17</v>
      </c>
      <c r="G229" s="102">
        <v>27</v>
      </c>
      <c r="H229" s="102">
        <v>4</v>
      </c>
      <c r="I229" s="102">
        <v>2</v>
      </c>
      <c r="L229" s="56">
        <f t="shared" si="78"/>
        <v>79</v>
      </c>
      <c r="M229">
        <v>93</v>
      </c>
      <c r="N229" s="58">
        <f t="shared" si="79"/>
        <v>85</v>
      </c>
      <c r="O229">
        <f t="shared" si="80"/>
        <v>0</v>
      </c>
      <c r="P229">
        <f t="shared" si="81"/>
        <v>0.26514198734044403</v>
      </c>
      <c r="Q229">
        <f t="shared" si="82"/>
        <v>0.17033530645962061</v>
      </c>
      <c r="R229">
        <f t="shared" si="83"/>
        <v>830.12507156393167</v>
      </c>
      <c r="S229">
        <f t="shared" si="84"/>
        <v>7801.738226689592</v>
      </c>
      <c r="T229">
        <f t="shared" si="85"/>
        <v>6</v>
      </c>
      <c r="U229">
        <f t="shared" si="86"/>
        <v>15</v>
      </c>
      <c r="V229">
        <f t="shared" si="87"/>
        <v>21</v>
      </c>
      <c r="W229">
        <f t="shared" si="88"/>
        <v>19</v>
      </c>
      <c r="X229">
        <f t="shared" si="89"/>
        <v>4</v>
      </c>
      <c r="Y229">
        <f t="shared" si="90"/>
        <v>2</v>
      </c>
      <c r="Z229" t="e">
        <f t="shared" si="91"/>
        <v>#NUM!</v>
      </c>
      <c r="AA229" t="e">
        <f t="shared" si="92"/>
        <v>#NUM!</v>
      </c>
      <c r="AB229">
        <f t="shared" si="93"/>
        <v>68</v>
      </c>
    </row>
    <row r="230" spans="1:28" ht="15">
      <c r="A230" s="102" t="s">
        <v>767</v>
      </c>
      <c r="B230" s="102" t="s">
        <v>768</v>
      </c>
      <c r="C230" s="61">
        <v>207</v>
      </c>
      <c r="D230" s="102">
        <v>8</v>
      </c>
      <c r="E230" s="102">
        <v>23</v>
      </c>
      <c r="F230" s="102">
        <v>25</v>
      </c>
      <c r="G230" s="102">
        <v>28</v>
      </c>
      <c r="H230" s="102">
        <v>4</v>
      </c>
      <c r="I230" s="102">
        <v>2</v>
      </c>
      <c r="L230" s="56">
        <f t="shared" si="78"/>
        <v>90</v>
      </c>
      <c r="M230">
        <v>87</v>
      </c>
      <c r="N230" s="58">
        <f t="shared" si="79"/>
        <v>89</v>
      </c>
      <c r="O230">
        <f t="shared" si="80"/>
        <v>0</v>
      </c>
      <c r="P230">
        <f t="shared" si="81"/>
        <v>2.7109086425781532</v>
      </c>
      <c r="Q230">
        <f t="shared" si="82"/>
        <v>3.7799539545092906</v>
      </c>
      <c r="R230">
        <f t="shared" si="83"/>
        <v>8487.502313369745</v>
      </c>
      <c r="S230">
        <f t="shared" si="84"/>
        <v>173130.35021904</v>
      </c>
      <c r="T230">
        <f t="shared" si="85"/>
        <v>6</v>
      </c>
      <c r="U230">
        <f t="shared" si="86"/>
        <v>15</v>
      </c>
      <c r="V230">
        <f t="shared" si="87"/>
        <v>21</v>
      </c>
      <c r="W230">
        <f t="shared" si="88"/>
        <v>19</v>
      </c>
      <c r="X230">
        <f t="shared" si="89"/>
        <v>4</v>
      </c>
      <c r="Y230">
        <f t="shared" si="90"/>
        <v>2</v>
      </c>
      <c r="Z230" t="e">
        <f t="shared" si="91"/>
        <v>#NUM!</v>
      </c>
      <c r="AA230" t="e">
        <f t="shared" si="92"/>
        <v>#NUM!</v>
      </c>
      <c r="AB230">
        <f t="shared" si="93"/>
        <v>68</v>
      </c>
    </row>
    <row r="231" spans="1:28" ht="15">
      <c r="A231" s="102" t="s">
        <v>769</v>
      </c>
      <c r="B231" s="102" t="s">
        <v>770</v>
      </c>
      <c r="C231" s="61">
        <v>208</v>
      </c>
      <c r="D231" s="102">
        <v>5</v>
      </c>
      <c r="E231" s="102">
        <v>23</v>
      </c>
      <c r="F231" s="102">
        <v>25</v>
      </c>
      <c r="G231" s="102">
        <v>23</v>
      </c>
      <c r="H231" s="102">
        <v>4</v>
      </c>
      <c r="I231" s="102">
        <v>2</v>
      </c>
      <c r="L231" s="56">
        <f t="shared" si="78"/>
        <v>82</v>
      </c>
      <c r="M231">
        <v>93</v>
      </c>
      <c r="N231" s="58">
        <f t="shared" si="79"/>
        <v>86</v>
      </c>
      <c r="O231">
        <f t="shared" si="80"/>
        <v>0</v>
      </c>
      <c r="P231">
        <f t="shared" si="81"/>
        <v>0.60872071008393702</v>
      </c>
      <c r="Q231">
        <f t="shared" si="82"/>
        <v>0.5158903888408225</v>
      </c>
      <c r="R231">
        <f t="shared" si="83"/>
        <v>1905.8253582901928</v>
      </c>
      <c r="S231">
        <f t="shared" si="84"/>
        <v>23628.934312307851</v>
      </c>
      <c r="T231">
        <f t="shared" si="85"/>
        <v>6</v>
      </c>
      <c r="U231">
        <f t="shared" si="86"/>
        <v>15</v>
      </c>
      <c r="V231">
        <f t="shared" si="87"/>
        <v>21</v>
      </c>
      <c r="W231">
        <f t="shared" si="88"/>
        <v>19</v>
      </c>
      <c r="X231">
        <f t="shared" si="89"/>
        <v>4</v>
      </c>
      <c r="Y231">
        <f t="shared" si="90"/>
        <v>2</v>
      </c>
      <c r="Z231" t="e">
        <f t="shared" si="91"/>
        <v>#NUM!</v>
      </c>
      <c r="AA231" t="e">
        <f t="shared" si="92"/>
        <v>#NUM!</v>
      </c>
      <c r="AB231">
        <f t="shared" si="93"/>
        <v>68</v>
      </c>
    </row>
    <row r="232" spans="1:28" ht="15">
      <c r="A232" s="102" t="s">
        <v>771</v>
      </c>
      <c r="B232" s="102" t="s">
        <v>772</v>
      </c>
      <c r="C232" s="61">
        <v>209</v>
      </c>
      <c r="D232" s="102">
        <v>7</v>
      </c>
      <c r="E232" s="102">
        <v>21</v>
      </c>
      <c r="F232" s="102">
        <v>22</v>
      </c>
      <c r="G232" s="102">
        <v>16</v>
      </c>
      <c r="H232" s="102">
        <v>1</v>
      </c>
      <c r="I232" s="102">
        <v>1</v>
      </c>
      <c r="L232" s="56">
        <f t="shared" si="78"/>
        <v>68</v>
      </c>
      <c r="M232">
        <v>92</v>
      </c>
      <c r="N232" s="58">
        <f t="shared" si="79"/>
        <v>78</v>
      </c>
      <c r="O232">
        <f t="shared" si="80"/>
        <v>0</v>
      </c>
      <c r="P232">
        <f t="shared" si="81"/>
        <v>-1.3125147992781839E-3</v>
      </c>
      <c r="Q232">
        <f t="shared" si="82"/>
        <v>1.4370513223903352E-4</v>
      </c>
      <c r="R232">
        <f t="shared" si="83"/>
        <v>-4.1093130990246767</v>
      </c>
      <c r="S232">
        <f t="shared" si="84"/>
        <v>6.582016652117443</v>
      </c>
      <c r="T232">
        <f t="shared" si="85"/>
        <v>6</v>
      </c>
      <c r="U232">
        <f t="shared" si="86"/>
        <v>15</v>
      </c>
      <c r="V232">
        <f t="shared" si="87"/>
        <v>21</v>
      </c>
      <c r="W232">
        <f t="shared" si="88"/>
        <v>19</v>
      </c>
      <c r="X232">
        <f t="shared" si="89"/>
        <v>4</v>
      </c>
      <c r="Y232">
        <f t="shared" si="90"/>
        <v>2</v>
      </c>
      <c r="Z232" t="e">
        <f t="shared" si="91"/>
        <v>#NUM!</v>
      </c>
      <c r="AA232" t="e">
        <f t="shared" si="92"/>
        <v>#NUM!</v>
      </c>
      <c r="AB232">
        <f t="shared" si="93"/>
        <v>68</v>
      </c>
    </row>
    <row r="233" spans="1:28" ht="15">
      <c r="A233" s="102" t="s">
        <v>773</v>
      </c>
      <c r="B233" s="102" t="s">
        <v>774</v>
      </c>
      <c r="C233" s="61">
        <v>210</v>
      </c>
      <c r="D233" s="102">
        <v>6</v>
      </c>
      <c r="E233" s="102">
        <v>23</v>
      </c>
      <c r="F233" s="102">
        <v>17</v>
      </c>
      <c r="G233" s="102">
        <v>16</v>
      </c>
      <c r="H233" s="102">
        <v>3</v>
      </c>
      <c r="I233" s="102">
        <v>2</v>
      </c>
      <c r="L233" s="56">
        <f t="shared" si="78"/>
        <v>67</v>
      </c>
      <c r="M233">
        <v>94</v>
      </c>
      <c r="N233" s="58">
        <f t="shared" si="79"/>
        <v>78</v>
      </c>
      <c r="O233">
        <f t="shared" si="80"/>
        <v>0</v>
      </c>
      <c r="P233">
        <f t="shared" si="81"/>
        <v>-5.6249990418427709E-3</v>
      </c>
      <c r="Q233">
        <f t="shared" si="82"/>
        <v>1.0003760146836346E-3</v>
      </c>
      <c r="R233">
        <f t="shared" si="83"/>
        <v>-17.611140276176513</v>
      </c>
      <c r="S233">
        <f t="shared" si="84"/>
        <v>45.819460199056628</v>
      </c>
      <c r="T233">
        <f t="shared" si="85"/>
        <v>6</v>
      </c>
      <c r="U233">
        <f t="shared" si="86"/>
        <v>15</v>
      </c>
      <c r="V233">
        <f t="shared" si="87"/>
        <v>21</v>
      </c>
      <c r="W233">
        <f t="shared" si="88"/>
        <v>19</v>
      </c>
      <c r="X233">
        <f t="shared" si="89"/>
        <v>4</v>
      </c>
      <c r="Y233">
        <f t="shared" si="90"/>
        <v>2</v>
      </c>
      <c r="Z233" t="e">
        <f t="shared" si="91"/>
        <v>#NUM!</v>
      </c>
      <c r="AA233" t="e">
        <f t="shared" si="92"/>
        <v>#NUM!</v>
      </c>
      <c r="AB233">
        <f t="shared" si="93"/>
        <v>68</v>
      </c>
    </row>
    <row r="234" spans="1:28" ht="15">
      <c r="A234" s="102" t="s">
        <v>775</v>
      </c>
      <c r="B234" s="102" t="s">
        <v>776</v>
      </c>
      <c r="C234" s="61">
        <v>211</v>
      </c>
      <c r="D234" s="102">
        <v>7</v>
      </c>
      <c r="E234" s="102">
        <v>22</v>
      </c>
      <c r="F234" s="102">
        <v>20</v>
      </c>
      <c r="G234" s="102">
        <v>23</v>
      </c>
      <c r="H234" s="102">
        <v>4</v>
      </c>
      <c r="I234" s="102">
        <v>2</v>
      </c>
      <c r="L234" s="56">
        <f t="shared" si="78"/>
        <v>78</v>
      </c>
      <c r="M234">
        <v>91</v>
      </c>
      <c r="N234" s="58">
        <f t="shared" si="79"/>
        <v>83</v>
      </c>
      <c r="O234">
        <f t="shared" si="80"/>
        <v>0</v>
      </c>
      <c r="P234">
        <f t="shared" si="81"/>
        <v>0.18919263528740582</v>
      </c>
      <c r="Q234">
        <f t="shared" si="82"/>
        <v>0.10861062231585526</v>
      </c>
      <c r="R234">
        <f t="shared" si="83"/>
        <v>592.33753010106545</v>
      </c>
      <c r="S234">
        <f t="shared" si="84"/>
        <v>4974.6095601561346</v>
      </c>
      <c r="T234">
        <f t="shared" si="85"/>
        <v>7</v>
      </c>
      <c r="U234">
        <f t="shared" si="86"/>
        <v>15</v>
      </c>
      <c r="V234">
        <f t="shared" si="87"/>
        <v>21</v>
      </c>
      <c r="W234">
        <f t="shared" si="88"/>
        <v>19</v>
      </c>
      <c r="X234">
        <f t="shared" si="89"/>
        <v>4</v>
      </c>
      <c r="Y234">
        <f t="shared" si="90"/>
        <v>2</v>
      </c>
      <c r="Z234" t="e">
        <f t="shared" si="91"/>
        <v>#NUM!</v>
      </c>
      <c r="AA234" t="e">
        <f t="shared" si="92"/>
        <v>#NUM!</v>
      </c>
      <c r="AB234">
        <f t="shared" si="93"/>
        <v>68</v>
      </c>
    </row>
    <row r="235" spans="1:28" ht="15">
      <c r="A235" s="102" t="s">
        <v>777</v>
      </c>
      <c r="B235" s="102" t="s">
        <v>778</v>
      </c>
      <c r="C235" s="61">
        <v>212</v>
      </c>
      <c r="D235" s="102">
        <v>7</v>
      </c>
      <c r="E235" s="102">
        <v>21</v>
      </c>
      <c r="F235" s="102">
        <v>19</v>
      </c>
      <c r="G235" s="102">
        <v>25</v>
      </c>
      <c r="H235" s="102">
        <v>3</v>
      </c>
      <c r="I235" s="102">
        <v>2</v>
      </c>
      <c r="L235" s="56">
        <f t="shared" si="78"/>
        <v>77</v>
      </c>
      <c r="M235">
        <v>67</v>
      </c>
      <c r="N235" s="58">
        <f t="shared" si="79"/>
        <v>73</v>
      </c>
      <c r="O235">
        <f t="shared" si="80"/>
        <v>0</v>
      </c>
      <c r="P235">
        <f t="shared" si="81"/>
        <v>0.12933772718947115</v>
      </c>
      <c r="Q235">
        <f t="shared" si="82"/>
        <v>6.5408416204736711E-2</v>
      </c>
      <c r="R235">
        <f t="shared" si="83"/>
        <v>404.93959902780972</v>
      </c>
      <c r="S235">
        <f t="shared" si="84"/>
        <v>2995.8518386949218</v>
      </c>
      <c r="T235">
        <f t="shared" si="85"/>
        <v>7</v>
      </c>
      <c r="U235">
        <f t="shared" si="86"/>
        <v>16</v>
      </c>
      <c r="V235">
        <f t="shared" si="87"/>
        <v>21</v>
      </c>
      <c r="W235">
        <f t="shared" si="88"/>
        <v>19</v>
      </c>
      <c r="X235">
        <f t="shared" si="89"/>
        <v>4</v>
      </c>
      <c r="Y235">
        <f t="shared" si="90"/>
        <v>2</v>
      </c>
      <c r="Z235" t="e">
        <f t="shared" si="91"/>
        <v>#NUM!</v>
      </c>
      <c r="AA235" t="e">
        <f t="shared" si="92"/>
        <v>#NUM!</v>
      </c>
      <c r="AB235">
        <f t="shared" si="93"/>
        <v>68</v>
      </c>
    </row>
    <row r="236" spans="1:28" ht="15">
      <c r="A236" s="102" t="s">
        <v>779</v>
      </c>
      <c r="B236" s="102" t="s">
        <v>780</v>
      </c>
      <c r="C236" s="61">
        <v>213</v>
      </c>
      <c r="D236" s="102">
        <v>6</v>
      </c>
      <c r="E236" s="102">
        <v>22</v>
      </c>
      <c r="F236" s="102">
        <v>22</v>
      </c>
      <c r="G236" s="102">
        <v>27</v>
      </c>
      <c r="H236" s="102">
        <v>4</v>
      </c>
      <c r="I236" s="102">
        <v>2</v>
      </c>
      <c r="L236" s="56">
        <f t="shared" si="78"/>
        <v>83</v>
      </c>
      <c r="M236">
        <v>64</v>
      </c>
      <c r="N236" s="58">
        <f t="shared" si="79"/>
        <v>75</v>
      </c>
      <c r="O236">
        <f t="shared" si="80"/>
        <v>0</v>
      </c>
      <c r="P236">
        <f t="shared" si="81"/>
        <v>0.76821184081114657</v>
      </c>
      <c r="Q236">
        <f t="shared" si="82"/>
        <v>0.70357110618867935</v>
      </c>
      <c r="R236">
        <f t="shared" si="83"/>
        <v>2405.1713413115008</v>
      </c>
      <c r="S236">
        <f t="shared" si="84"/>
        <v>32225.131174714697</v>
      </c>
      <c r="T236">
        <f t="shared" si="85"/>
        <v>7</v>
      </c>
      <c r="U236">
        <f t="shared" si="86"/>
        <v>16</v>
      </c>
      <c r="V236">
        <f t="shared" si="87"/>
        <v>21</v>
      </c>
      <c r="W236">
        <f t="shared" si="88"/>
        <v>19</v>
      </c>
      <c r="X236">
        <f t="shared" si="89"/>
        <v>4</v>
      </c>
      <c r="Y236">
        <f t="shared" si="90"/>
        <v>2</v>
      </c>
      <c r="Z236" t="e">
        <f t="shared" si="91"/>
        <v>#NUM!</v>
      </c>
      <c r="AA236" t="e">
        <f t="shared" si="92"/>
        <v>#NUM!</v>
      </c>
      <c r="AB236">
        <f t="shared" si="93"/>
        <v>68</v>
      </c>
    </row>
    <row r="237" spans="1:28" ht="15">
      <c r="A237" s="102" t="s">
        <v>781</v>
      </c>
      <c r="B237" s="102" t="s">
        <v>782</v>
      </c>
      <c r="C237" s="61">
        <v>214</v>
      </c>
      <c r="D237" s="102">
        <v>6</v>
      </c>
      <c r="E237" s="102">
        <v>23</v>
      </c>
      <c r="F237" s="102">
        <v>28</v>
      </c>
      <c r="G237" s="102">
        <v>18</v>
      </c>
      <c r="H237" s="102">
        <v>4</v>
      </c>
      <c r="I237" s="102">
        <v>2</v>
      </c>
      <c r="L237" s="56">
        <f t="shared" si="78"/>
        <v>81</v>
      </c>
      <c r="M237">
        <v>94</v>
      </c>
      <c r="N237" s="58">
        <f t="shared" si="79"/>
        <v>86</v>
      </c>
      <c r="O237">
        <f t="shared" si="80"/>
        <v>0</v>
      </c>
      <c r="P237">
        <f t="shared" si="81"/>
        <v>0.47298962445333392</v>
      </c>
      <c r="Q237">
        <f t="shared" si="82"/>
        <v>0.36852658168280583</v>
      </c>
      <c r="R237">
        <f t="shared" si="83"/>
        <v>1480.8689856584954</v>
      </c>
      <c r="S237">
        <f t="shared" si="84"/>
        <v>16879.342161207009</v>
      </c>
      <c r="T237">
        <f t="shared" si="85"/>
        <v>7</v>
      </c>
      <c r="U237">
        <f t="shared" si="86"/>
        <v>16</v>
      </c>
      <c r="V237">
        <f t="shared" si="87"/>
        <v>21</v>
      </c>
      <c r="W237">
        <f t="shared" si="88"/>
        <v>19</v>
      </c>
      <c r="X237">
        <f t="shared" si="89"/>
        <v>4</v>
      </c>
      <c r="Y237">
        <f t="shared" si="90"/>
        <v>2</v>
      </c>
      <c r="Z237" t="e">
        <f t="shared" si="91"/>
        <v>#NUM!</v>
      </c>
      <c r="AA237" t="e">
        <f t="shared" si="92"/>
        <v>#NUM!</v>
      </c>
      <c r="AB237">
        <f t="shared" si="93"/>
        <v>68</v>
      </c>
    </row>
    <row r="238" spans="1:28" ht="15">
      <c r="A238" s="102" t="s">
        <v>783</v>
      </c>
      <c r="B238" s="102" t="s">
        <v>784</v>
      </c>
      <c r="C238" s="61">
        <v>215</v>
      </c>
      <c r="D238" s="102">
        <v>6</v>
      </c>
      <c r="E238" s="102">
        <v>14</v>
      </c>
      <c r="F238" s="102">
        <v>16</v>
      </c>
      <c r="G238" s="102">
        <v>22</v>
      </c>
      <c r="H238" s="102">
        <v>4</v>
      </c>
      <c r="I238" s="102">
        <v>2</v>
      </c>
      <c r="L238" s="56">
        <f t="shared" si="78"/>
        <v>64</v>
      </c>
      <c r="M238">
        <v>76</v>
      </c>
      <c r="N238" s="58">
        <f t="shared" si="79"/>
        <v>69</v>
      </c>
      <c r="O238">
        <f t="shared" si="80"/>
        <v>0</v>
      </c>
      <c r="P238">
        <f t="shared" si="81"/>
        <v>-5.6143808015216352E-2</v>
      </c>
      <c r="Q238">
        <f t="shared" si="82"/>
        <v>2.14982192497504E-2</v>
      </c>
      <c r="R238">
        <f t="shared" si="83"/>
        <v>-175.77895946996964</v>
      </c>
      <c r="S238">
        <f t="shared" si="84"/>
        <v>984.66655218242715</v>
      </c>
      <c r="T238">
        <f t="shared" si="85"/>
        <v>7</v>
      </c>
      <c r="U238">
        <f t="shared" si="86"/>
        <v>16</v>
      </c>
      <c r="V238">
        <f t="shared" si="87"/>
        <v>21</v>
      </c>
      <c r="W238">
        <f t="shared" si="88"/>
        <v>20</v>
      </c>
      <c r="X238">
        <f t="shared" si="89"/>
        <v>4</v>
      </c>
      <c r="Y238">
        <f t="shared" si="90"/>
        <v>2</v>
      </c>
      <c r="Z238" t="e">
        <f t="shared" si="91"/>
        <v>#NUM!</v>
      </c>
      <c r="AA238" t="e">
        <f t="shared" si="92"/>
        <v>#NUM!</v>
      </c>
      <c r="AB238">
        <f t="shared" si="93"/>
        <v>69</v>
      </c>
    </row>
    <row r="239" spans="1:28" ht="15">
      <c r="A239" s="102" t="s">
        <v>785</v>
      </c>
      <c r="B239" s="102" t="s">
        <v>786</v>
      </c>
      <c r="C239" s="61">
        <v>216</v>
      </c>
      <c r="D239" s="102">
        <v>8</v>
      </c>
      <c r="E239" s="102">
        <v>10</v>
      </c>
      <c r="F239" s="102">
        <v>10</v>
      </c>
      <c r="G239" s="102">
        <v>15</v>
      </c>
      <c r="H239" s="102">
        <v>4</v>
      </c>
      <c r="I239" s="102">
        <v>1</v>
      </c>
      <c r="L239" s="56">
        <f t="shared" si="78"/>
        <v>48</v>
      </c>
      <c r="M239">
        <v>77</v>
      </c>
      <c r="N239" s="58">
        <f t="shared" si="79"/>
        <v>60</v>
      </c>
      <c r="O239">
        <f t="shared" si="80"/>
        <v>0</v>
      </c>
      <c r="P239">
        <f t="shared" si="81"/>
        <v>-3.2195907699445008</v>
      </c>
      <c r="Q239">
        <f t="shared" si="82"/>
        <v>4.7540918145516322</v>
      </c>
      <c r="R239">
        <f t="shared" si="83"/>
        <v>-10080.119882616085</v>
      </c>
      <c r="S239">
        <f t="shared" si="84"/>
        <v>217748.04421755092</v>
      </c>
      <c r="T239">
        <f t="shared" si="85"/>
        <v>7</v>
      </c>
      <c r="U239">
        <f t="shared" si="86"/>
        <v>17</v>
      </c>
      <c r="V239">
        <f t="shared" si="87"/>
        <v>21</v>
      </c>
      <c r="W239">
        <f t="shared" si="88"/>
        <v>20</v>
      </c>
      <c r="X239">
        <f t="shared" si="89"/>
        <v>4</v>
      </c>
      <c r="Y239">
        <f t="shared" si="90"/>
        <v>2</v>
      </c>
      <c r="Z239" t="e">
        <f t="shared" si="91"/>
        <v>#NUM!</v>
      </c>
      <c r="AA239" t="e">
        <f t="shared" si="92"/>
        <v>#NUM!</v>
      </c>
      <c r="AB239">
        <f t="shared" si="93"/>
        <v>69</v>
      </c>
    </row>
    <row r="240" spans="1:28" ht="15">
      <c r="A240" s="102" t="s">
        <v>787</v>
      </c>
      <c r="B240" s="102" t="s">
        <v>788</v>
      </c>
      <c r="C240" s="61">
        <v>217</v>
      </c>
      <c r="D240" s="102">
        <v>6</v>
      </c>
      <c r="E240" s="102">
        <v>13</v>
      </c>
      <c r="F240" s="102">
        <v>31</v>
      </c>
      <c r="G240" s="102">
        <v>27</v>
      </c>
      <c r="H240" s="102">
        <v>3</v>
      </c>
      <c r="I240" s="102">
        <v>2</v>
      </c>
      <c r="L240" s="56">
        <f t="shared" si="78"/>
        <v>82</v>
      </c>
      <c r="M240">
        <v>82</v>
      </c>
      <c r="N240" s="58">
        <f t="shared" si="79"/>
        <v>82</v>
      </c>
      <c r="O240">
        <f t="shared" si="80"/>
        <v>0</v>
      </c>
      <c r="P240">
        <f t="shared" si="81"/>
        <v>0.60872071008393702</v>
      </c>
      <c r="Q240">
        <f t="shared" si="82"/>
        <v>0.5158903888408225</v>
      </c>
      <c r="R240">
        <f t="shared" si="83"/>
        <v>1905.8253582901928</v>
      </c>
      <c r="S240">
        <f t="shared" si="84"/>
        <v>23628.934312307851</v>
      </c>
      <c r="T240">
        <f t="shared" si="85"/>
        <v>7</v>
      </c>
      <c r="U240">
        <f t="shared" si="86"/>
        <v>17</v>
      </c>
      <c r="V240">
        <f t="shared" si="87"/>
        <v>21</v>
      </c>
      <c r="W240">
        <f t="shared" si="88"/>
        <v>20</v>
      </c>
      <c r="X240">
        <f t="shared" si="89"/>
        <v>4</v>
      </c>
      <c r="Y240">
        <f t="shared" si="90"/>
        <v>2</v>
      </c>
      <c r="Z240" t="e">
        <f t="shared" si="91"/>
        <v>#NUM!</v>
      </c>
      <c r="AA240" t="e">
        <f t="shared" si="92"/>
        <v>#NUM!</v>
      </c>
      <c r="AB240">
        <f t="shared" si="93"/>
        <v>69</v>
      </c>
    </row>
    <row r="241" spans="1:28" ht="15">
      <c r="A241" s="102" t="s">
        <v>789</v>
      </c>
      <c r="B241" s="102" t="s">
        <v>790</v>
      </c>
      <c r="C241" s="61">
        <v>218</v>
      </c>
      <c r="D241" s="102">
        <v>7</v>
      </c>
      <c r="E241" s="102">
        <v>21</v>
      </c>
      <c r="F241" s="102">
        <v>28</v>
      </c>
      <c r="G241" s="102">
        <v>23</v>
      </c>
      <c r="H241" s="102">
        <v>4</v>
      </c>
      <c r="I241" s="102">
        <v>2</v>
      </c>
      <c r="L241" s="56">
        <f t="shared" si="78"/>
        <v>85</v>
      </c>
      <c r="M241">
        <v>79</v>
      </c>
      <c r="N241" s="58">
        <f t="shared" si="79"/>
        <v>83</v>
      </c>
      <c r="O241">
        <f t="shared" si="80"/>
        <v>0</v>
      </c>
      <c r="P241">
        <f t="shared" si="81"/>
        <v>1.1661398386968878</v>
      </c>
      <c r="Q241">
        <f t="shared" si="82"/>
        <v>1.2274416141139626</v>
      </c>
      <c r="R241">
        <f t="shared" si="83"/>
        <v>3651.0321385229472</v>
      </c>
      <c r="S241">
        <f t="shared" si="84"/>
        <v>56219.572799680194</v>
      </c>
      <c r="T241">
        <f t="shared" si="85"/>
        <v>7</v>
      </c>
      <c r="U241">
        <f t="shared" si="86"/>
        <v>17</v>
      </c>
      <c r="V241">
        <f t="shared" si="87"/>
        <v>21</v>
      </c>
      <c r="W241">
        <f t="shared" si="88"/>
        <v>20</v>
      </c>
      <c r="X241">
        <f t="shared" si="89"/>
        <v>4</v>
      </c>
      <c r="Y241">
        <f t="shared" si="90"/>
        <v>2</v>
      </c>
      <c r="Z241" t="e">
        <f t="shared" si="91"/>
        <v>#NUM!</v>
      </c>
      <c r="AA241" t="e">
        <f t="shared" si="92"/>
        <v>#NUM!</v>
      </c>
      <c r="AB241">
        <f t="shared" si="93"/>
        <v>69</v>
      </c>
    </row>
    <row r="242" spans="1:28" ht="15">
      <c r="A242" s="102" t="s">
        <v>791</v>
      </c>
      <c r="B242" s="102" t="s">
        <v>792</v>
      </c>
      <c r="C242" s="61">
        <v>219</v>
      </c>
      <c r="D242" s="102">
        <v>7</v>
      </c>
      <c r="E242" s="102">
        <v>21</v>
      </c>
      <c r="F242" s="102">
        <v>17</v>
      </c>
      <c r="G242" s="102">
        <v>27</v>
      </c>
      <c r="H242" s="102">
        <v>4</v>
      </c>
      <c r="I242" s="102">
        <v>2</v>
      </c>
      <c r="L242" s="56">
        <f t="shared" si="78"/>
        <v>78</v>
      </c>
      <c r="M242">
        <v>84</v>
      </c>
      <c r="N242" s="58">
        <f t="shared" si="79"/>
        <v>80</v>
      </c>
      <c r="O242">
        <f t="shared" si="80"/>
        <v>0</v>
      </c>
      <c r="P242">
        <f t="shared" si="81"/>
        <v>0.18919263528740582</v>
      </c>
      <c r="Q242">
        <f t="shared" si="82"/>
        <v>0.10861062231585526</v>
      </c>
      <c r="R242">
        <f t="shared" si="83"/>
        <v>592.33753010106545</v>
      </c>
      <c r="S242">
        <f t="shared" si="84"/>
        <v>4974.6095601561346</v>
      </c>
      <c r="T242">
        <f t="shared" si="85"/>
        <v>7</v>
      </c>
      <c r="U242">
        <f t="shared" si="86"/>
        <v>17</v>
      </c>
      <c r="V242">
        <f t="shared" si="87"/>
        <v>21</v>
      </c>
      <c r="W242">
        <f t="shared" si="88"/>
        <v>20</v>
      </c>
      <c r="X242">
        <f t="shared" si="89"/>
        <v>4</v>
      </c>
      <c r="Y242">
        <f t="shared" si="90"/>
        <v>2</v>
      </c>
      <c r="Z242" t="e">
        <f t="shared" si="91"/>
        <v>#NUM!</v>
      </c>
      <c r="AA242" t="e">
        <f t="shared" si="92"/>
        <v>#NUM!</v>
      </c>
      <c r="AB242">
        <f t="shared" si="93"/>
        <v>69</v>
      </c>
    </row>
    <row r="243" spans="1:28" ht="15">
      <c r="A243" s="102" t="s">
        <v>793</v>
      </c>
      <c r="B243" s="102" t="s">
        <v>794</v>
      </c>
      <c r="C243" s="61">
        <v>220</v>
      </c>
      <c r="D243" s="102">
        <v>6</v>
      </c>
      <c r="E243" s="102">
        <v>12</v>
      </c>
      <c r="F243" s="102">
        <v>11</v>
      </c>
      <c r="G243" s="102">
        <v>16</v>
      </c>
      <c r="H243" s="102">
        <v>4</v>
      </c>
      <c r="I243" s="102">
        <v>2</v>
      </c>
      <c r="L243" s="56">
        <f t="shared" si="78"/>
        <v>51</v>
      </c>
      <c r="M243">
        <v>84</v>
      </c>
      <c r="N243" s="58">
        <f t="shared" si="79"/>
        <v>64</v>
      </c>
      <c r="O243">
        <f t="shared" si="80"/>
        <v>0</v>
      </c>
      <c r="P243">
        <f t="shared" si="81"/>
        <v>-2.0558673900063806</v>
      </c>
      <c r="Q243">
        <f t="shared" si="82"/>
        <v>2.6141276886088396</v>
      </c>
      <c r="R243">
        <f t="shared" si="83"/>
        <v>-6436.6533621235922</v>
      </c>
      <c r="S243">
        <f t="shared" si="84"/>
        <v>119732.89825560639</v>
      </c>
      <c r="T243">
        <f t="shared" si="85"/>
        <v>7</v>
      </c>
      <c r="U243">
        <f t="shared" si="86"/>
        <v>17</v>
      </c>
      <c r="V243">
        <f t="shared" si="87"/>
        <v>21</v>
      </c>
      <c r="W243">
        <f t="shared" si="88"/>
        <v>20</v>
      </c>
      <c r="X243">
        <f t="shared" si="89"/>
        <v>4</v>
      </c>
      <c r="Y243">
        <f t="shared" si="90"/>
        <v>2</v>
      </c>
      <c r="Z243" t="e">
        <f t="shared" si="91"/>
        <v>#NUM!</v>
      </c>
      <c r="AA243" t="e">
        <f t="shared" si="92"/>
        <v>#NUM!</v>
      </c>
      <c r="AB243">
        <f t="shared" si="93"/>
        <v>69</v>
      </c>
    </row>
    <row r="244" spans="1:28" ht="15">
      <c r="A244" s="102" t="s">
        <v>795</v>
      </c>
      <c r="B244" s="102" t="s">
        <v>796</v>
      </c>
      <c r="C244" s="61">
        <v>221</v>
      </c>
      <c r="D244" s="102">
        <v>5</v>
      </c>
      <c r="E244" s="102">
        <v>11</v>
      </c>
      <c r="F244" s="102">
        <v>20</v>
      </c>
      <c r="G244" s="102">
        <v>15</v>
      </c>
      <c r="H244" s="102">
        <v>4</v>
      </c>
      <c r="I244" s="102">
        <v>2</v>
      </c>
      <c r="L244" s="56">
        <f t="shared" si="78"/>
        <v>57</v>
      </c>
      <c r="M244">
        <v>85</v>
      </c>
      <c r="N244" s="58">
        <f t="shared" si="79"/>
        <v>68</v>
      </c>
      <c r="O244">
        <f t="shared" si="80"/>
        <v>0</v>
      </c>
      <c r="P244">
        <f t="shared" si="81"/>
        <v>-0.63918364367610536</v>
      </c>
      <c r="Q244">
        <f t="shared" si="82"/>
        <v>0.55059746071628268</v>
      </c>
      <c r="R244">
        <f t="shared" si="83"/>
        <v>-2001.2008406191233</v>
      </c>
      <c r="S244">
        <f t="shared" si="84"/>
        <v>25218.595874641851</v>
      </c>
      <c r="T244">
        <f t="shared" si="85"/>
        <v>7</v>
      </c>
      <c r="U244">
        <f t="shared" si="86"/>
        <v>18</v>
      </c>
      <c r="V244">
        <f t="shared" si="87"/>
        <v>21</v>
      </c>
      <c r="W244">
        <f t="shared" si="88"/>
        <v>20</v>
      </c>
      <c r="X244">
        <f t="shared" si="89"/>
        <v>4</v>
      </c>
      <c r="Y244">
        <f t="shared" si="90"/>
        <v>2</v>
      </c>
      <c r="Z244" t="e">
        <f t="shared" si="91"/>
        <v>#NUM!</v>
      </c>
      <c r="AA244" t="e">
        <f t="shared" si="92"/>
        <v>#NUM!</v>
      </c>
      <c r="AB244">
        <f t="shared" si="93"/>
        <v>69</v>
      </c>
    </row>
    <row r="245" spans="1:28" ht="15">
      <c r="A245" s="102" t="s">
        <v>797</v>
      </c>
      <c r="B245" s="102" t="s">
        <v>798</v>
      </c>
      <c r="C245" s="61">
        <v>222</v>
      </c>
      <c r="D245" s="102">
        <v>6</v>
      </c>
      <c r="E245" s="102">
        <v>10</v>
      </c>
      <c r="F245" s="102">
        <v>10</v>
      </c>
      <c r="G245" s="102">
        <v>11</v>
      </c>
      <c r="H245" s="102">
        <v>4</v>
      </c>
      <c r="I245" s="102">
        <v>2</v>
      </c>
      <c r="L245" s="56">
        <f t="shared" si="78"/>
        <v>43</v>
      </c>
      <c r="M245">
        <v>78</v>
      </c>
      <c r="N245" s="58">
        <f t="shared" si="79"/>
        <v>57</v>
      </c>
      <c r="O245">
        <f t="shared" si="80"/>
        <v>0</v>
      </c>
      <c r="P245">
        <f t="shared" si="81"/>
        <v>-6.012633032436411</v>
      </c>
      <c r="Q245">
        <f t="shared" si="82"/>
        <v>10.93334195059008</v>
      </c>
      <c r="R245">
        <f t="shared" si="83"/>
        <v>-18824.771875644703</v>
      </c>
      <c r="S245">
        <f t="shared" si="84"/>
        <v>500771.52889972593</v>
      </c>
      <c r="T245">
        <f t="shared" si="85"/>
        <v>7</v>
      </c>
      <c r="U245">
        <f t="shared" si="86"/>
        <v>18</v>
      </c>
      <c r="V245">
        <f t="shared" si="87"/>
        <v>21</v>
      </c>
      <c r="W245">
        <f t="shared" si="88"/>
        <v>20</v>
      </c>
      <c r="X245">
        <f t="shared" si="89"/>
        <v>4</v>
      </c>
      <c r="Y245">
        <f t="shared" si="90"/>
        <v>2</v>
      </c>
      <c r="Z245" t="e">
        <f t="shared" si="91"/>
        <v>#NUM!</v>
      </c>
      <c r="AA245" t="e">
        <f t="shared" si="92"/>
        <v>#NUM!</v>
      </c>
      <c r="AB245">
        <f t="shared" si="93"/>
        <v>69</v>
      </c>
    </row>
    <row r="246" spans="1:28" ht="15">
      <c r="A246" s="102" t="s">
        <v>799</v>
      </c>
      <c r="B246" s="102" t="s">
        <v>800</v>
      </c>
      <c r="C246" s="61">
        <v>223</v>
      </c>
      <c r="D246" s="102">
        <v>8</v>
      </c>
      <c r="E246" s="102">
        <v>12</v>
      </c>
      <c r="F246" s="102">
        <v>22</v>
      </c>
      <c r="G246" s="102">
        <v>26</v>
      </c>
      <c r="H246" s="102">
        <v>4</v>
      </c>
      <c r="I246" s="102">
        <v>2</v>
      </c>
      <c r="L246" s="56">
        <f t="shared" si="78"/>
        <v>74</v>
      </c>
      <c r="M246">
        <v>82</v>
      </c>
      <c r="N246" s="58">
        <f t="shared" si="79"/>
        <v>77</v>
      </c>
      <c r="O246">
        <f t="shared" si="80"/>
        <v>0</v>
      </c>
      <c r="P246">
        <f t="shared" si="81"/>
        <v>2.7175663772530834E-2</v>
      </c>
      <c r="Q246">
        <f t="shared" si="82"/>
        <v>8.1703415911545275E-3</v>
      </c>
      <c r="R246">
        <f t="shared" si="83"/>
        <v>85.083468145704671</v>
      </c>
      <c r="S246">
        <f t="shared" si="84"/>
        <v>374.21992916032889</v>
      </c>
      <c r="T246">
        <f t="shared" si="85"/>
        <v>7</v>
      </c>
      <c r="U246">
        <f t="shared" si="86"/>
        <v>18</v>
      </c>
      <c r="V246">
        <f t="shared" si="87"/>
        <v>21</v>
      </c>
      <c r="W246">
        <f t="shared" si="88"/>
        <v>20</v>
      </c>
      <c r="X246">
        <f t="shared" si="89"/>
        <v>4</v>
      </c>
      <c r="Y246">
        <f t="shared" si="90"/>
        <v>2</v>
      </c>
      <c r="Z246" t="e">
        <f t="shared" si="91"/>
        <v>#NUM!</v>
      </c>
      <c r="AA246" t="e">
        <f t="shared" si="92"/>
        <v>#NUM!</v>
      </c>
      <c r="AB246">
        <f t="shared" si="93"/>
        <v>69</v>
      </c>
    </row>
    <row r="247" spans="1:28" ht="15">
      <c r="A247" s="102" t="s">
        <v>801</v>
      </c>
      <c r="B247" s="102" t="s">
        <v>802</v>
      </c>
      <c r="C247" s="61">
        <v>224</v>
      </c>
      <c r="D247" s="102">
        <v>8</v>
      </c>
      <c r="E247" s="102">
        <v>23</v>
      </c>
      <c r="F247" s="102">
        <v>32</v>
      </c>
      <c r="G247" s="102">
        <v>25</v>
      </c>
      <c r="H247" s="102">
        <v>4</v>
      </c>
      <c r="I247" s="102">
        <v>2</v>
      </c>
      <c r="L247" s="56">
        <f t="shared" si="78"/>
        <v>94</v>
      </c>
      <c r="M247">
        <v>94</v>
      </c>
      <c r="N247" s="58">
        <f t="shared" si="79"/>
        <v>94</v>
      </c>
      <c r="O247">
        <f t="shared" si="80"/>
        <v>0</v>
      </c>
      <c r="P247">
        <f t="shared" si="81"/>
        <v>4.6388677368039328</v>
      </c>
      <c r="Q247">
        <f t="shared" si="82"/>
        <v>7.7365853341550315</v>
      </c>
      <c r="R247">
        <f t="shared" si="83"/>
        <v>14523.691440260172</v>
      </c>
      <c r="S247">
        <f t="shared" si="84"/>
        <v>354352.92189310107</v>
      </c>
      <c r="T247">
        <f t="shared" si="85"/>
        <v>7</v>
      </c>
      <c r="U247">
        <f t="shared" si="86"/>
        <v>18</v>
      </c>
      <c r="V247">
        <f t="shared" si="87"/>
        <v>21</v>
      </c>
      <c r="W247">
        <f t="shared" si="88"/>
        <v>20</v>
      </c>
      <c r="X247">
        <f t="shared" si="89"/>
        <v>4</v>
      </c>
      <c r="Y247">
        <f t="shared" si="90"/>
        <v>2</v>
      </c>
      <c r="Z247" t="e">
        <f t="shared" si="91"/>
        <v>#NUM!</v>
      </c>
      <c r="AA247" t="e">
        <f t="shared" si="92"/>
        <v>#NUM!</v>
      </c>
      <c r="AB247">
        <f t="shared" si="93"/>
        <v>69</v>
      </c>
    </row>
    <row r="248" spans="1:28" ht="15">
      <c r="A248" s="102" t="s">
        <v>803</v>
      </c>
      <c r="B248" s="102" t="s">
        <v>804</v>
      </c>
      <c r="C248" s="61">
        <v>225</v>
      </c>
      <c r="D248" s="102">
        <v>7</v>
      </c>
      <c r="E248" s="102">
        <v>22</v>
      </c>
      <c r="F248" s="102">
        <v>25</v>
      </c>
      <c r="G248" s="102">
        <v>28</v>
      </c>
      <c r="H248" s="102">
        <v>4</v>
      </c>
      <c r="I248" s="102">
        <v>2</v>
      </c>
      <c r="L248" s="56">
        <f t="shared" si="78"/>
        <v>88</v>
      </c>
      <c r="M248">
        <v>85</v>
      </c>
      <c r="N248" s="58">
        <f t="shared" si="79"/>
        <v>87</v>
      </c>
      <c r="O248">
        <f t="shared" si="80"/>
        <v>0</v>
      </c>
      <c r="P248">
        <f t="shared" si="81"/>
        <v>1.9891421808844405</v>
      </c>
      <c r="Q248">
        <f t="shared" si="82"/>
        <v>2.5016186304782591</v>
      </c>
      <c r="R248">
        <f t="shared" si="83"/>
        <v>6227.7454122621948</v>
      </c>
      <c r="S248">
        <f t="shared" si="84"/>
        <v>114579.73161088454</v>
      </c>
      <c r="T248">
        <f t="shared" si="85"/>
        <v>7</v>
      </c>
      <c r="U248">
        <f t="shared" si="86"/>
        <v>18</v>
      </c>
      <c r="V248">
        <f t="shared" si="87"/>
        <v>21</v>
      </c>
      <c r="W248">
        <f t="shared" si="88"/>
        <v>20</v>
      </c>
      <c r="X248">
        <f t="shared" si="89"/>
        <v>4</v>
      </c>
      <c r="Y248">
        <f t="shared" si="90"/>
        <v>2</v>
      </c>
      <c r="Z248" t="e">
        <f t="shared" si="91"/>
        <v>#NUM!</v>
      </c>
      <c r="AA248" t="e">
        <f t="shared" si="92"/>
        <v>#NUM!</v>
      </c>
      <c r="AB248">
        <f t="shared" si="93"/>
        <v>69</v>
      </c>
    </row>
    <row r="249" spans="1:28" ht="15">
      <c r="A249" s="102" t="s">
        <v>805</v>
      </c>
      <c r="B249" s="102" t="s">
        <v>806</v>
      </c>
      <c r="C249" s="61">
        <v>226</v>
      </c>
      <c r="D249" s="102">
        <v>5</v>
      </c>
      <c r="E249" s="102">
        <v>19</v>
      </c>
      <c r="F249" s="102">
        <v>18</v>
      </c>
      <c r="G249" s="102">
        <v>9</v>
      </c>
      <c r="H249" s="102">
        <v>3</v>
      </c>
      <c r="I249" s="102">
        <v>2</v>
      </c>
      <c r="L249" s="56">
        <f t="shared" si="78"/>
        <v>56</v>
      </c>
      <c r="M249">
        <v>82</v>
      </c>
      <c r="N249" s="58">
        <f t="shared" si="79"/>
        <v>66</v>
      </c>
      <c r="O249">
        <f t="shared" si="80"/>
        <v>0</v>
      </c>
      <c r="P249">
        <f t="shared" si="81"/>
        <v>-0.80374369463865925</v>
      </c>
      <c r="Q249">
        <f t="shared" si="82"/>
        <v>0.74729160801236583</v>
      </c>
      <c r="R249">
        <f t="shared" si="83"/>
        <v>-2516.4169535105607</v>
      </c>
      <c r="S249">
        <f t="shared" si="84"/>
        <v>34227.627999697754</v>
      </c>
      <c r="T249">
        <f t="shared" si="85"/>
        <v>7</v>
      </c>
      <c r="U249">
        <f t="shared" si="86"/>
        <v>19</v>
      </c>
      <c r="V249">
        <f t="shared" si="87"/>
        <v>21</v>
      </c>
      <c r="W249">
        <f t="shared" si="88"/>
        <v>20</v>
      </c>
      <c r="X249">
        <f t="shared" si="89"/>
        <v>4</v>
      </c>
      <c r="Y249">
        <f t="shared" si="90"/>
        <v>2</v>
      </c>
      <c r="Z249" t="e">
        <f t="shared" si="91"/>
        <v>#NUM!</v>
      </c>
      <c r="AA249" t="e">
        <f t="shared" si="92"/>
        <v>#NUM!</v>
      </c>
      <c r="AB249">
        <f t="shared" si="93"/>
        <v>69</v>
      </c>
    </row>
    <row r="250" spans="1:28" ht="15">
      <c r="A250" s="102" t="s">
        <v>807</v>
      </c>
      <c r="B250" s="102" t="s">
        <v>808</v>
      </c>
      <c r="C250" s="61">
        <v>227</v>
      </c>
      <c r="D250" s="102">
        <v>6</v>
      </c>
      <c r="E250" s="102">
        <v>11</v>
      </c>
      <c r="F250" s="102">
        <v>21</v>
      </c>
      <c r="G250" s="102">
        <v>19</v>
      </c>
      <c r="H250" s="102">
        <v>3</v>
      </c>
      <c r="I250" s="102">
        <v>2</v>
      </c>
      <c r="L250" s="56">
        <f t="shared" si="78"/>
        <v>62</v>
      </c>
      <c r="M250">
        <v>72</v>
      </c>
      <c r="N250" s="58">
        <f t="shared" si="79"/>
        <v>66</v>
      </c>
      <c r="O250">
        <f t="shared" si="80"/>
        <v>0</v>
      </c>
      <c r="P250">
        <f t="shared" si="81"/>
        <v>-0.14030481372262255</v>
      </c>
      <c r="Q250">
        <f t="shared" si="82"/>
        <v>7.2906026427898937E-2</v>
      </c>
      <c r="R250">
        <f t="shared" si="83"/>
        <v>-439.27612031777977</v>
      </c>
      <c r="S250">
        <f t="shared" si="84"/>
        <v>3339.2591657057196</v>
      </c>
      <c r="T250">
        <f t="shared" si="85"/>
        <v>7</v>
      </c>
      <c r="U250">
        <f t="shared" si="86"/>
        <v>19</v>
      </c>
      <c r="V250">
        <f t="shared" si="87"/>
        <v>21</v>
      </c>
      <c r="W250">
        <f t="shared" si="88"/>
        <v>20</v>
      </c>
      <c r="X250">
        <f t="shared" si="89"/>
        <v>4</v>
      </c>
      <c r="Y250">
        <f t="shared" si="90"/>
        <v>2</v>
      </c>
      <c r="Z250" t="e">
        <f t="shared" si="91"/>
        <v>#NUM!</v>
      </c>
      <c r="AA250" t="e">
        <f t="shared" si="92"/>
        <v>#NUM!</v>
      </c>
      <c r="AB250">
        <f t="shared" si="93"/>
        <v>70</v>
      </c>
    </row>
    <row r="251" spans="1:28" ht="15">
      <c r="A251" s="102" t="s">
        <v>809</v>
      </c>
      <c r="B251" s="102" t="s">
        <v>810</v>
      </c>
      <c r="C251" s="61">
        <v>228</v>
      </c>
      <c r="D251" s="102">
        <v>7</v>
      </c>
      <c r="E251" s="102">
        <v>11</v>
      </c>
      <c r="F251" s="102">
        <v>18</v>
      </c>
      <c r="G251" s="102">
        <v>14</v>
      </c>
      <c r="H251" s="102">
        <v>1</v>
      </c>
      <c r="I251" s="102">
        <v>2</v>
      </c>
      <c r="L251" s="56">
        <f t="shared" ref="L251:L314" si="94">SUM(D251:K251)</f>
        <v>53</v>
      </c>
      <c r="M251">
        <v>83</v>
      </c>
      <c r="N251" s="58">
        <f t="shared" ref="N251:N314" si="95">ROUND(M251*0.4+L251*0.6,0)</f>
        <v>65</v>
      </c>
      <c r="O251">
        <f t="shared" ref="O251:O314" si="96">IF(OR((L251&gt;($L$11+1.5*($L$11-$L$8))),(L251&lt;($L$8-1.5*($L$11-$L$8)))),1,0)</f>
        <v>0</v>
      </c>
      <c r="P251">
        <f t="shared" ref="P251:P314" si="97">(L251-$L$13)^3/($L$14)^3</f>
        <v>-1.4614876226067988</v>
      </c>
      <c r="Q251">
        <f t="shared" si="82"/>
        <v>1.6585434577229552</v>
      </c>
      <c r="R251">
        <f t="shared" si="83"/>
        <v>-4575.7276298472107</v>
      </c>
      <c r="S251">
        <f t="shared" si="84"/>
        <v>75965.001993350874</v>
      </c>
      <c r="T251">
        <f t="shared" si="85"/>
        <v>7</v>
      </c>
      <c r="U251">
        <f t="shared" si="86"/>
        <v>19</v>
      </c>
      <c r="V251">
        <f t="shared" si="87"/>
        <v>21</v>
      </c>
      <c r="W251">
        <f t="shared" si="88"/>
        <v>20</v>
      </c>
      <c r="X251">
        <f t="shared" si="89"/>
        <v>4</v>
      </c>
      <c r="Y251">
        <f t="shared" si="90"/>
        <v>2</v>
      </c>
      <c r="Z251" t="e">
        <f t="shared" si="91"/>
        <v>#NUM!</v>
      </c>
      <c r="AA251" t="e">
        <f t="shared" si="92"/>
        <v>#NUM!</v>
      </c>
      <c r="AB251">
        <f t="shared" si="93"/>
        <v>70</v>
      </c>
    </row>
    <row r="252" spans="1:28" ht="15">
      <c r="A252" s="102" t="s">
        <v>811</v>
      </c>
      <c r="B252" s="102" t="s">
        <v>812</v>
      </c>
      <c r="C252" s="61">
        <v>229</v>
      </c>
      <c r="D252" s="102">
        <v>6</v>
      </c>
      <c r="E252" s="102">
        <v>20</v>
      </c>
      <c r="F252" s="102">
        <v>27</v>
      </c>
      <c r="G252" s="102">
        <v>18</v>
      </c>
      <c r="H252" s="102">
        <v>4</v>
      </c>
      <c r="I252" s="102">
        <v>2</v>
      </c>
      <c r="L252" s="56">
        <f t="shared" si="94"/>
        <v>77</v>
      </c>
      <c r="M252">
        <v>85</v>
      </c>
      <c r="N252" s="58">
        <f t="shared" si="95"/>
        <v>80</v>
      </c>
      <c r="O252">
        <f t="shared" si="96"/>
        <v>0</v>
      </c>
      <c r="P252">
        <f t="shared" si="97"/>
        <v>0.12933772718947115</v>
      </c>
      <c r="Q252">
        <f t="shared" si="82"/>
        <v>6.5408416204736711E-2</v>
      </c>
      <c r="R252">
        <f t="shared" si="83"/>
        <v>404.93959902780972</v>
      </c>
      <c r="S252">
        <f t="shared" si="84"/>
        <v>2995.8518386949218</v>
      </c>
      <c r="T252">
        <f t="shared" si="85"/>
        <v>7</v>
      </c>
      <c r="U252">
        <f t="shared" si="86"/>
        <v>19</v>
      </c>
      <c r="V252">
        <f t="shared" si="87"/>
        <v>21</v>
      </c>
      <c r="W252">
        <f t="shared" si="88"/>
        <v>20</v>
      </c>
      <c r="X252">
        <f t="shared" si="89"/>
        <v>4</v>
      </c>
      <c r="Y252">
        <f t="shared" si="90"/>
        <v>2</v>
      </c>
      <c r="Z252" t="e">
        <f t="shared" si="91"/>
        <v>#NUM!</v>
      </c>
      <c r="AA252" t="e">
        <f t="shared" si="92"/>
        <v>#NUM!</v>
      </c>
      <c r="AB252">
        <f t="shared" si="93"/>
        <v>70</v>
      </c>
    </row>
    <row r="253" spans="1:28" ht="15">
      <c r="A253" s="102" t="s">
        <v>813</v>
      </c>
      <c r="B253" s="102" t="s">
        <v>814</v>
      </c>
      <c r="C253" s="61">
        <v>230</v>
      </c>
      <c r="D253" s="102">
        <v>7</v>
      </c>
      <c r="E253" s="102">
        <v>21</v>
      </c>
      <c r="F253" s="102">
        <v>26</v>
      </c>
      <c r="G253" s="102">
        <v>28</v>
      </c>
      <c r="H253" s="102">
        <v>4</v>
      </c>
      <c r="I253" s="102">
        <v>2</v>
      </c>
      <c r="L253" s="56">
        <f t="shared" si="94"/>
        <v>88</v>
      </c>
      <c r="M253">
        <v>80</v>
      </c>
      <c r="N253" s="58">
        <f t="shared" si="95"/>
        <v>85</v>
      </c>
      <c r="O253">
        <f t="shared" si="96"/>
        <v>0</v>
      </c>
      <c r="P253">
        <f t="shared" si="97"/>
        <v>1.9891421808844405</v>
      </c>
      <c r="Q253">
        <f t="shared" si="82"/>
        <v>2.5016186304782591</v>
      </c>
      <c r="R253">
        <f t="shared" si="83"/>
        <v>6227.7454122621948</v>
      </c>
      <c r="S253">
        <f t="shared" si="84"/>
        <v>114579.73161088454</v>
      </c>
      <c r="T253">
        <f t="shared" si="85"/>
        <v>7</v>
      </c>
      <c r="U253">
        <f t="shared" si="86"/>
        <v>19</v>
      </c>
      <c r="V253">
        <f t="shared" si="87"/>
        <v>21</v>
      </c>
      <c r="W253">
        <f t="shared" si="88"/>
        <v>20</v>
      </c>
      <c r="X253">
        <f t="shared" si="89"/>
        <v>4</v>
      </c>
      <c r="Y253">
        <f t="shared" si="90"/>
        <v>2</v>
      </c>
      <c r="Z253" t="e">
        <f t="shared" si="91"/>
        <v>#NUM!</v>
      </c>
      <c r="AA253" t="e">
        <f t="shared" si="92"/>
        <v>#NUM!</v>
      </c>
      <c r="AB253">
        <f t="shared" si="93"/>
        <v>70</v>
      </c>
    </row>
    <row r="254" spans="1:28" ht="15">
      <c r="A254" s="102" t="s">
        <v>815</v>
      </c>
      <c r="B254" s="102" t="s">
        <v>816</v>
      </c>
      <c r="C254" s="61">
        <v>231</v>
      </c>
      <c r="D254" s="102">
        <v>7</v>
      </c>
      <c r="E254" s="102">
        <v>20</v>
      </c>
      <c r="F254" s="102">
        <v>26</v>
      </c>
      <c r="G254" s="102">
        <v>23</v>
      </c>
      <c r="H254" s="102">
        <v>3</v>
      </c>
      <c r="I254" s="102">
        <v>2</v>
      </c>
      <c r="L254" s="56">
        <f t="shared" si="94"/>
        <v>81</v>
      </c>
      <c r="M254">
        <v>85</v>
      </c>
      <c r="N254" s="58">
        <f t="shared" si="95"/>
        <v>83</v>
      </c>
      <c r="O254">
        <f t="shared" si="96"/>
        <v>0</v>
      </c>
      <c r="P254">
        <f t="shared" si="97"/>
        <v>0.47298962445333392</v>
      </c>
      <c r="Q254">
        <f t="shared" si="82"/>
        <v>0.36852658168280583</v>
      </c>
      <c r="R254">
        <f t="shared" si="83"/>
        <v>1480.8689856584954</v>
      </c>
      <c r="S254">
        <f t="shared" si="84"/>
        <v>16879.342161207009</v>
      </c>
      <c r="T254">
        <f t="shared" si="85"/>
        <v>7</v>
      </c>
      <c r="U254">
        <f t="shared" si="86"/>
        <v>19</v>
      </c>
      <c r="V254">
        <f t="shared" si="87"/>
        <v>21</v>
      </c>
      <c r="W254">
        <f t="shared" si="88"/>
        <v>20</v>
      </c>
      <c r="X254">
        <f t="shared" si="89"/>
        <v>4</v>
      </c>
      <c r="Y254">
        <f t="shared" si="90"/>
        <v>2</v>
      </c>
      <c r="Z254" t="e">
        <f t="shared" si="91"/>
        <v>#NUM!</v>
      </c>
      <c r="AA254" t="e">
        <f t="shared" si="92"/>
        <v>#NUM!</v>
      </c>
      <c r="AB254">
        <f t="shared" si="93"/>
        <v>70</v>
      </c>
    </row>
    <row r="255" spans="1:28" ht="15">
      <c r="A255" s="102" t="s">
        <v>817</v>
      </c>
      <c r="B255" s="102" t="s">
        <v>818</v>
      </c>
      <c r="C255" s="61">
        <v>232</v>
      </c>
      <c r="D255" s="102">
        <v>7</v>
      </c>
      <c r="E255" s="102">
        <v>11</v>
      </c>
      <c r="F255" s="102">
        <v>18</v>
      </c>
      <c r="G255" s="102">
        <v>17</v>
      </c>
      <c r="H255" s="102">
        <v>4</v>
      </c>
      <c r="I255" s="102">
        <v>2</v>
      </c>
      <c r="L255" s="56">
        <f t="shared" si="94"/>
        <v>59</v>
      </c>
      <c r="M255">
        <v>77</v>
      </c>
      <c r="N255" s="58">
        <f t="shared" si="95"/>
        <v>66</v>
      </c>
      <c r="O255">
        <f t="shared" si="96"/>
        <v>0</v>
      </c>
      <c r="P255">
        <f t="shared" si="97"/>
        <v>-0.38059702757898201</v>
      </c>
      <c r="Q255">
        <f t="shared" si="82"/>
        <v>0.27581667766591256</v>
      </c>
      <c r="R255">
        <f t="shared" si="83"/>
        <v>-1191.5997836674169</v>
      </c>
      <c r="S255">
        <f t="shared" si="84"/>
        <v>12633.021083123393</v>
      </c>
      <c r="T255">
        <f t="shared" si="85"/>
        <v>7</v>
      </c>
      <c r="U255">
        <f t="shared" si="86"/>
        <v>19</v>
      </c>
      <c r="V255">
        <f t="shared" si="87"/>
        <v>21</v>
      </c>
      <c r="W255">
        <f t="shared" si="88"/>
        <v>20</v>
      </c>
      <c r="X255">
        <f t="shared" si="89"/>
        <v>4</v>
      </c>
      <c r="Y255">
        <f t="shared" si="90"/>
        <v>2</v>
      </c>
      <c r="Z255" t="e">
        <f t="shared" si="91"/>
        <v>#NUM!</v>
      </c>
      <c r="AA255" t="e">
        <f t="shared" si="92"/>
        <v>#NUM!</v>
      </c>
      <c r="AB255">
        <f t="shared" si="93"/>
        <v>70</v>
      </c>
    </row>
    <row r="256" spans="1:28" ht="15">
      <c r="A256" s="102" t="s">
        <v>819</v>
      </c>
      <c r="B256" s="102" t="s">
        <v>820</v>
      </c>
      <c r="C256" s="61">
        <v>233</v>
      </c>
      <c r="D256" s="102">
        <v>5</v>
      </c>
      <c r="E256" s="102">
        <v>14</v>
      </c>
      <c r="F256" s="102">
        <v>18</v>
      </c>
      <c r="G256" s="102">
        <v>19</v>
      </c>
      <c r="H256" s="102">
        <v>4</v>
      </c>
      <c r="I256" s="102">
        <v>2</v>
      </c>
      <c r="L256" s="56">
        <f t="shared" si="94"/>
        <v>62</v>
      </c>
      <c r="M256">
        <v>83</v>
      </c>
      <c r="N256" s="58">
        <f t="shared" si="95"/>
        <v>70</v>
      </c>
      <c r="O256">
        <f t="shared" si="96"/>
        <v>0</v>
      </c>
      <c r="P256">
        <f t="shared" si="97"/>
        <v>-0.14030481372262255</v>
      </c>
      <c r="Q256">
        <f t="shared" si="82"/>
        <v>7.2906026427898937E-2</v>
      </c>
      <c r="R256">
        <f t="shared" si="83"/>
        <v>-439.27612031777977</v>
      </c>
      <c r="S256">
        <f t="shared" si="84"/>
        <v>3339.2591657057196</v>
      </c>
      <c r="T256">
        <f t="shared" si="85"/>
        <v>7</v>
      </c>
      <c r="U256">
        <f t="shared" si="86"/>
        <v>19</v>
      </c>
      <c r="V256">
        <f t="shared" si="87"/>
        <v>21</v>
      </c>
      <c r="W256">
        <f t="shared" si="88"/>
        <v>20</v>
      </c>
      <c r="X256">
        <f t="shared" si="89"/>
        <v>4</v>
      </c>
      <c r="Y256">
        <f t="shared" si="90"/>
        <v>2</v>
      </c>
      <c r="Z256" t="e">
        <f t="shared" si="91"/>
        <v>#NUM!</v>
      </c>
      <c r="AA256" t="e">
        <f t="shared" si="92"/>
        <v>#NUM!</v>
      </c>
      <c r="AB256">
        <f t="shared" si="93"/>
        <v>70</v>
      </c>
    </row>
    <row r="257" spans="1:28" ht="15">
      <c r="A257" s="102" t="s">
        <v>821</v>
      </c>
      <c r="B257" s="102" t="s">
        <v>822</v>
      </c>
      <c r="C257" s="61">
        <v>234</v>
      </c>
      <c r="D257" s="102">
        <v>8</v>
      </c>
      <c r="E257" s="102">
        <v>14</v>
      </c>
      <c r="F257" s="102">
        <v>25</v>
      </c>
      <c r="G257" s="102">
        <v>14</v>
      </c>
      <c r="H257" s="102">
        <v>3</v>
      </c>
      <c r="I257" s="102">
        <v>2</v>
      </c>
      <c r="L257" s="56">
        <f t="shared" si="94"/>
        <v>66</v>
      </c>
      <c r="M257">
        <v>85</v>
      </c>
      <c r="N257" s="58">
        <f t="shared" si="95"/>
        <v>74</v>
      </c>
      <c r="O257">
        <f t="shared" si="96"/>
        <v>0</v>
      </c>
      <c r="P257">
        <f t="shared" si="97"/>
        <v>-1.4923442468436847E-2</v>
      </c>
      <c r="Q257">
        <f t="shared" si="82"/>
        <v>3.6741652689036646E-3</v>
      </c>
      <c r="R257">
        <f t="shared" si="83"/>
        <v>-46.723357063717962</v>
      </c>
      <c r="S257">
        <f t="shared" si="84"/>
        <v>168.2849916753824</v>
      </c>
      <c r="T257">
        <f t="shared" si="85"/>
        <v>7</v>
      </c>
      <c r="U257">
        <f t="shared" si="86"/>
        <v>19</v>
      </c>
      <c r="V257">
        <f t="shared" si="87"/>
        <v>22</v>
      </c>
      <c r="W257">
        <f t="shared" si="88"/>
        <v>20</v>
      </c>
      <c r="X257">
        <f t="shared" si="89"/>
        <v>4</v>
      </c>
      <c r="Y257">
        <f t="shared" si="90"/>
        <v>2</v>
      </c>
      <c r="Z257" t="e">
        <f t="shared" si="91"/>
        <v>#NUM!</v>
      </c>
      <c r="AA257" t="e">
        <f t="shared" si="92"/>
        <v>#NUM!</v>
      </c>
      <c r="AB257">
        <f t="shared" si="93"/>
        <v>71</v>
      </c>
    </row>
    <row r="258" spans="1:28" ht="15">
      <c r="A258" s="102" t="s">
        <v>823</v>
      </c>
      <c r="B258" s="102" t="s">
        <v>824</v>
      </c>
      <c r="C258" s="61">
        <v>235</v>
      </c>
      <c r="D258" s="102">
        <v>5</v>
      </c>
      <c r="E258" s="102">
        <v>9</v>
      </c>
      <c r="F258" s="102">
        <v>12</v>
      </c>
      <c r="G258" s="102">
        <v>12</v>
      </c>
      <c r="H258" s="102">
        <v>4</v>
      </c>
      <c r="I258" s="102">
        <v>2</v>
      </c>
      <c r="L258" s="56">
        <f t="shared" si="94"/>
        <v>44</v>
      </c>
      <c r="M258">
        <v>80</v>
      </c>
      <c r="N258" s="58">
        <f t="shared" si="95"/>
        <v>58</v>
      </c>
      <c r="O258">
        <f t="shared" si="96"/>
        <v>0</v>
      </c>
      <c r="P258">
        <f t="shared" si="97"/>
        <v>-5.3597310490134369</v>
      </c>
      <c r="Q258">
        <f t="shared" si="82"/>
        <v>9.3797370402300118</v>
      </c>
      <c r="R258">
        <f t="shared" si="83"/>
        <v>-16780.620697818198</v>
      </c>
      <c r="S258">
        <f t="shared" si="84"/>
        <v>429612.94721600355</v>
      </c>
      <c r="T258">
        <f t="shared" si="85"/>
        <v>7</v>
      </c>
      <c r="U258">
        <f t="shared" si="86"/>
        <v>19</v>
      </c>
      <c r="V258">
        <f t="shared" si="87"/>
        <v>22</v>
      </c>
      <c r="W258">
        <f t="shared" si="88"/>
        <v>20</v>
      </c>
      <c r="X258">
        <f t="shared" si="89"/>
        <v>4</v>
      </c>
      <c r="Y258">
        <f t="shared" si="90"/>
        <v>2</v>
      </c>
      <c r="Z258" t="e">
        <f t="shared" si="91"/>
        <v>#NUM!</v>
      </c>
      <c r="AA258" t="e">
        <f t="shared" si="92"/>
        <v>#NUM!</v>
      </c>
      <c r="AB258">
        <f t="shared" si="93"/>
        <v>71</v>
      </c>
    </row>
    <row r="259" spans="1:28" ht="15">
      <c r="A259" s="102" t="s">
        <v>825</v>
      </c>
      <c r="B259" s="102" t="s">
        <v>826</v>
      </c>
      <c r="C259" s="61">
        <v>236</v>
      </c>
      <c r="D259" s="102">
        <v>7</v>
      </c>
      <c r="E259" s="102">
        <v>12</v>
      </c>
      <c r="F259" s="102">
        <v>24</v>
      </c>
      <c r="G259" s="102">
        <v>11</v>
      </c>
      <c r="H259" s="102">
        <v>4</v>
      </c>
      <c r="I259" s="102">
        <v>2</v>
      </c>
      <c r="L259" s="56">
        <f t="shared" si="94"/>
        <v>60</v>
      </c>
      <c r="M259">
        <v>90</v>
      </c>
      <c r="N259" s="58">
        <f t="shared" si="95"/>
        <v>72</v>
      </c>
      <c r="O259">
        <f t="shared" si="96"/>
        <v>0</v>
      </c>
      <c r="P259">
        <f t="shared" si="97"/>
        <v>-0.28273766187366117</v>
      </c>
      <c r="Q259">
        <f t="shared" si="82"/>
        <v>0.18557161597880314</v>
      </c>
      <c r="R259">
        <f t="shared" si="83"/>
        <v>-885.21483960714818</v>
      </c>
      <c r="S259">
        <f t="shared" si="84"/>
        <v>8499.595299777724</v>
      </c>
      <c r="T259">
        <f t="shared" si="85"/>
        <v>7</v>
      </c>
      <c r="U259">
        <f t="shared" si="86"/>
        <v>19</v>
      </c>
      <c r="V259">
        <f t="shared" si="87"/>
        <v>22</v>
      </c>
      <c r="W259">
        <f t="shared" si="88"/>
        <v>20</v>
      </c>
      <c r="X259">
        <f t="shared" si="89"/>
        <v>4</v>
      </c>
      <c r="Y259">
        <f t="shared" si="90"/>
        <v>2</v>
      </c>
      <c r="Z259" t="e">
        <f t="shared" si="91"/>
        <v>#NUM!</v>
      </c>
      <c r="AA259" t="e">
        <f t="shared" si="92"/>
        <v>#NUM!</v>
      </c>
      <c r="AB259">
        <f t="shared" si="93"/>
        <v>71</v>
      </c>
    </row>
    <row r="260" spans="1:28" ht="15">
      <c r="A260" s="102" t="s">
        <v>827</v>
      </c>
      <c r="B260" s="102" t="s">
        <v>828</v>
      </c>
      <c r="C260" s="61">
        <v>237</v>
      </c>
      <c r="D260" s="102">
        <v>7</v>
      </c>
      <c r="E260" s="102">
        <v>10</v>
      </c>
      <c r="F260" s="102">
        <v>20</v>
      </c>
      <c r="G260" s="102">
        <v>22</v>
      </c>
      <c r="H260" s="102">
        <v>4</v>
      </c>
      <c r="I260" s="102">
        <v>1</v>
      </c>
      <c r="L260" s="56">
        <f t="shared" si="94"/>
        <v>64</v>
      </c>
      <c r="M260">
        <v>78</v>
      </c>
      <c r="N260" s="58">
        <f t="shared" si="95"/>
        <v>70</v>
      </c>
      <c r="O260">
        <f t="shared" si="96"/>
        <v>0</v>
      </c>
      <c r="P260">
        <f t="shared" si="97"/>
        <v>-5.6143808015216352E-2</v>
      </c>
      <c r="Q260">
        <f t="shared" si="82"/>
        <v>2.14982192497504E-2</v>
      </c>
      <c r="R260">
        <f t="shared" si="83"/>
        <v>-175.77895946996964</v>
      </c>
      <c r="S260">
        <f t="shared" si="84"/>
        <v>984.66655218242715</v>
      </c>
      <c r="T260">
        <f t="shared" si="85"/>
        <v>7</v>
      </c>
      <c r="U260">
        <f t="shared" si="86"/>
        <v>19</v>
      </c>
      <c r="V260">
        <f t="shared" si="87"/>
        <v>22</v>
      </c>
      <c r="W260">
        <f t="shared" si="88"/>
        <v>20</v>
      </c>
      <c r="X260">
        <f t="shared" si="89"/>
        <v>4</v>
      </c>
      <c r="Y260">
        <f t="shared" si="90"/>
        <v>2</v>
      </c>
      <c r="Z260" t="e">
        <f t="shared" si="91"/>
        <v>#NUM!</v>
      </c>
      <c r="AA260" t="e">
        <f t="shared" si="92"/>
        <v>#NUM!</v>
      </c>
      <c r="AB260">
        <f t="shared" si="93"/>
        <v>71</v>
      </c>
    </row>
    <row r="261" spans="1:28" ht="15">
      <c r="A261" s="102" t="s">
        <v>829</v>
      </c>
      <c r="B261" s="102" t="s">
        <v>830</v>
      </c>
      <c r="C261" s="61">
        <v>238</v>
      </c>
      <c r="D261" s="102">
        <v>4</v>
      </c>
      <c r="E261" s="102">
        <v>10</v>
      </c>
      <c r="F261" s="102">
        <v>13</v>
      </c>
      <c r="G261" s="102">
        <v>13</v>
      </c>
      <c r="H261" s="102">
        <v>2</v>
      </c>
      <c r="I261" s="102">
        <v>2</v>
      </c>
      <c r="L261" s="56">
        <f t="shared" si="94"/>
        <v>44</v>
      </c>
      <c r="M261">
        <v>60</v>
      </c>
      <c r="N261" s="58">
        <f t="shared" si="95"/>
        <v>50</v>
      </c>
      <c r="O261">
        <f t="shared" si="96"/>
        <v>0</v>
      </c>
      <c r="P261">
        <f t="shared" si="97"/>
        <v>-5.3597310490134369</v>
      </c>
      <c r="Q261">
        <f t="shared" si="82"/>
        <v>9.3797370402300118</v>
      </c>
      <c r="R261">
        <f t="shared" si="83"/>
        <v>-16780.620697818198</v>
      </c>
      <c r="S261">
        <f t="shared" si="84"/>
        <v>429612.94721600355</v>
      </c>
      <c r="T261">
        <f t="shared" si="85"/>
        <v>7</v>
      </c>
      <c r="U261">
        <f t="shared" si="86"/>
        <v>19</v>
      </c>
      <c r="V261">
        <f t="shared" si="87"/>
        <v>22</v>
      </c>
      <c r="W261">
        <f t="shared" si="88"/>
        <v>20</v>
      </c>
      <c r="X261">
        <f t="shared" si="89"/>
        <v>4</v>
      </c>
      <c r="Y261">
        <f t="shared" si="90"/>
        <v>2</v>
      </c>
      <c r="Z261" t="e">
        <f t="shared" si="91"/>
        <v>#NUM!</v>
      </c>
      <c r="AA261" t="e">
        <f t="shared" si="92"/>
        <v>#NUM!</v>
      </c>
      <c r="AB261">
        <f t="shared" si="93"/>
        <v>71</v>
      </c>
    </row>
    <row r="262" spans="1:28" ht="15">
      <c r="A262" s="102" t="s">
        <v>831</v>
      </c>
      <c r="B262" s="102" t="s">
        <v>832</v>
      </c>
      <c r="C262" s="61">
        <v>239</v>
      </c>
      <c r="D262" s="102">
        <v>6</v>
      </c>
      <c r="E262" s="102">
        <v>11</v>
      </c>
      <c r="F262" s="102">
        <v>17</v>
      </c>
      <c r="G262" s="102">
        <v>16</v>
      </c>
      <c r="H262" s="102">
        <v>3</v>
      </c>
      <c r="I262" s="102">
        <v>2</v>
      </c>
      <c r="L262" s="56">
        <f t="shared" si="94"/>
        <v>55</v>
      </c>
      <c r="M262">
        <v>83</v>
      </c>
      <c r="N262" s="58">
        <f t="shared" si="95"/>
        <v>66</v>
      </c>
      <c r="O262">
        <f t="shared" si="96"/>
        <v>0</v>
      </c>
      <c r="P262">
        <f t="shared" si="97"/>
        <v>-0.99437010792437563</v>
      </c>
      <c r="Q262">
        <f t="shared" si="82"/>
        <v>0.99250052955075563</v>
      </c>
      <c r="R262">
        <f t="shared" si="83"/>
        <v>-3113.2434560123879</v>
      </c>
      <c r="S262">
        <f t="shared" si="84"/>
        <v>45458.745355540188</v>
      </c>
      <c r="T262">
        <f t="shared" si="85"/>
        <v>7</v>
      </c>
      <c r="U262">
        <f t="shared" si="86"/>
        <v>19</v>
      </c>
      <c r="V262">
        <f t="shared" si="87"/>
        <v>22</v>
      </c>
      <c r="W262">
        <f t="shared" si="88"/>
        <v>21</v>
      </c>
      <c r="X262">
        <f t="shared" si="89"/>
        <v>4</v>
      </c>
      <c r="Y262">
        <f t="shared" si="90"/>
        <v>2</v>
      </c>
      <c r="Z262" t="e">
        <f t="shared" si="91"/>
        <v>#NUM!</v>
      </c>
      <c r="AA262" t="e">
        <f t="shared" si="92"/>
        <v>#NUM!</v>
      </c>
      <c r="AB262">
        <f t="shared" si="93"/>
        <v>71</v>
      </c>
    </row>
    <row r="263" spans="1:28" ht="15">
      <c r="A263" s="102" t="s">
        <v>833</v>
      </c>
      <c r="B263" s="102" t="s">
        <v>834</v>
      </c>
      <c r="C263" s="61">
        <v>240</v>
      </c>
      <c r="D263" s="102">
        <v>6</v>
      </c>
      <c r="E263" s="102">
        <v>10</v>
      </c>
      <c r="F263" s="102">
        <v>21</v>
      </c>
      <c r="G263" s="102">
        <v>27</v>
      </c>
      <c r="H263" s="102">
        <v>3</v>
      </c>
      <c r="I263" s="102">
        <v>2</v>
      </c>
      <c r="L263" s="56">
        <f t="shared" si="94"/>
        <v>69</v>
      </c>
      <c r="M263">
        <v>70</v>
      </c>
      <c r="N263" s="58">
        <f t="shared" si="95"/>
        <v>69</v>
      </c>
      <c r="O263">
        <f t="shared" si="96"/>
        <v>0</v>
      </c>
      <c r="P263">
        <f t="shared" si="97"/>
        <v>-6.9589455367355613E-5</v>
      </c>
      <c r="Q263">
        <f t="shared" si="82"/>
        <v>2.8623621696254277E-6</v>
      </c>
      <c r="R263">
        <f t="shared" si="83"/>
        <v>-0.21787553226244277</v>
      </c>
      <c r="S263">
        <f t="shared" si="84"/>
        <v>0.1311025930064047</v>
      </c>
      <c r="T263">
        <f t="shared" si="85"/>
        <v>7</v>
      </c>
      <c r="U263">
        <f t="shared" si="86"/>
        <v>19</v>
      </c>
      <c r="V263">
        <f t="shared" si="87"/>
        <v>22</v>
      </c>
      <c r="W263">
        <f t="shared" si="88"/>
        <v>21</v>
      </c>
      <c r="X263">
        <f t="shared" si="89"/>
        <v>4</v>
      </c>
      <c r="Y263">
        <f t="shared" si="90"/>
        <v>2</v>
      </c>
      <c r="Z263" t="e">
        <f t="shared" si="91"/>
        <v>#NUM!</v>
      </c>
      <c r="AA263" t="e">
        <f t="shared" si="92"/>
        <v>#NUM!</v>
      </c>
      <c r="AB263">
        <f t="shared" si="93"/>
        <v>71</v>
      </c>
    </row>
    <row r="264" spans="1:28" ht="15">
      <c r="A264" s="102" t="s">
        <v>835</v>
      </c>
      <c r="B264" s="102" t="s">
        <v>836</v>
      </c>
      <c r="C264" s="61">
        <v>241</v>
      </c>
      <c r="D264" s="102">
        <v>6</v>
      </c>
      <c r="E264" s="102">
        <v>9</v>
      </c>
      <c r="F264" s="102">
        <v>18</v>
      </c>
      <c r="G264" s="102">
        <v>10</v>
      </c>
      <c r="H264" s="102">
        <v>4</v>
      </c>
      <c r="I264" s="102">
        <v>2</v>
      </c>
      <c r="L264" s="56">
        <f t="shared" si="94"/>
        <v>49</v>
      </c>
      <c r="M264">
        <v>76</v>
      </c>
      <c r="N264" s="58">
        <f t="shared" si="95"/>
        <v>60</v>
      </c>
      <c r="O264">
        <f t="shared" si="96"/>
        <v>0</v>
      </c>
      <c r="P264">
        <f t="shared" si="97"/>
        <v>-2.7928406124061271</v>
      </c>
      <c r="Q264">
        <f t="shared" si="82"/>
        <v>3.9330385354067001</v>
      </c>
      <c r="R264">
        <f t="shared" si="83"/>
        <v>-8744.0206528415329</v>
      </c>
      <c r="S264">
        <f t="shared" si="84"/>
        <v>180141.96660983918</v>
      </c>
      <c r="T264">
        <f t="shared" si="85"/>
        <v>7</v>
      </c>
      <c r="U264">
        <f t="shared" si="86"/>
        <v>19</v>
      </c>
      <c r="V264">
        <f t="shared" si="87"/>
        <v>22</v>
      </c>
      <c r="W264">
        <f t="shared" si="88"/>
        <v>21</v>
      </c>
      <c r="X264">
        <f t="shared" si="89"/>
        <v>4</v>
      </c>
      <c r="Y264">
        <f t="shared" si="90"/>
        <v>2</v>
      </c>
      <c r="Z264" t="e">
        <f t="shared" si="91"/>
        <v>#NUM!</v>
      </c>
      <c r="AA264" t="e">
        <f t="shared" si="92"/>
        <v>#NUM!</v>
      </c>
      <c r="AB264">
        <f t="shared" si="93"/>
        <v>71</v>
      </c>
    </row>
    <row r="265" spans="1:28" ht="15">
      <c r="A265" s="102" t="s">
        <v>837</v>
      </c>
      <c r="B265" s="102" t="s">
        <v>838</v>
      </c>
      <c r="C265" s="61">
        <v>242</v>
      </c>
      <c r="D265" s="102">
        <v>6</v>
      </c>
      <c r="E265" s="102">
        <v>22</v>
      </c>
      <c r="F265" s="102">
        <v>18</v>
      </c>
      <c r="G265" s="102">
        <v>19</v>
      </c>
      <c r="H265" s="102">
        <v>4</v>
      </c>
      <c r="I265" s="102">
        <v>2</v>
      </c>
      <c r="L265" s="56">
        <f t="shared" si="94"/>
        <v>71</v>
      </c>
      <c r="M265">
        <v>75</v>
      </c>
      <c r="N265" s="58">
        <f t="shared" si="95"/>
        <v>73</v>
      </c>
      <c r="O265">
        <f t="shared" si="96"/>
        <v>0</v>
      </c>
      <c r="P265">
        <f t="shared" si="97"/>
        <v>8.7318567799593019E-4</v>
      </c>
      <c r="Q265">
        <f t="shared" ref="Q265:Q328" si="98">(L265-$L$13)^4/($L$14)^4</f>
        <v>8.3459441034894913E-5</v>
      </c>
      <c r="R265">
        <f t="shared" ref="R265:R328" si="99">POWER(L265-L$13,3)</f>
        <v>2.7338307700932156</v>
      </c>
      <c r="S265">
        <f t="shared" ref="S265:S328" si="100">POWER(L265-L$13,4)</f>
        <v>3.8226291720351058</v>
      </c>
      <c r="T265">
        <f t="shared" si="85"/>
        <v>7</v>
      </c>
      <c r="U265">
        <f t="shared" si="86"/>
        <v>19</v>
      </c>
      <c r="V265">
        <f t="shared" si="87"/>
        <v>22</v>
      </c>
      <c r="W265">
        <f t="shared" si="88"/>
        <v>21</v>
      </c>
      <c r="X265">
        <f t="shared" si="89"/>
        <v>4</v>
      </c>
      <c r="Y265">
        <f t="shared" si="90"/>
        <v>2</v>
      </c>
      <c r="Z265" t="e">
        <f t="shared" si="91"/>
        <v>#NUM!</v>
      </c>
      <c r="AA265" t="e">
        <f t="shared" si="92"/>
        <v>#NUM!</v>
      </c>
      <c r="AB265">
        <f t="shared" si="93"/>
        <v>71</v>
      </c>
    </row>
    <row r="266" spans="1:28" ht="15">
      <c r="A266" s="102" t="s">
        <v>839</v>
      </c>
      <c r="B266" s="102" t="s">
        <v>840</v>
      </c>
      <c r="C266" s="61">
        <v>243</v>
      </c>
      <c r="D266" s="102">
        <v>6</v>
      </c>
      <c r="E266" s="102">
        <v>19</v>
      </c>
      <c r="F266" s="102">
        <v>12</v>
      </c>
      <c r="G266" s="102">
        <v>17</v>
      </c>
      <c r="H266" s="102">
        <v>1</v>
      </c>
      <c r="I266" s="102">
        <v>2</v>
      </c>
      <c r="L266" s="56">
        <f t="shared" si="94"/>
        <v>57</v>
      </c>
      <c r="M266">
        <v>76</v>
      </c>
      <c r="N266" s="58">
        <f t="shared" si="95"/>
        <v>65</v>
      </c>
      <c r="O266">
        <f t="shared" si="96"/>
        <v>0</v>
      </c>
      <c r="P266">
        <f t="shared" si="97"/>
        <v>-0.63918364367610536</v>
      </c>
      <c r="Q266">
        <f t="shared" si="98"/>
        <v>0.55059746071628268</v>
      </c>
      <c r="R266">
        <f t="shared" si="99"/>
        <v>-2001.2008406191233</v>
      </c>
      <c r="S266">
        <f t="shared" si="100"/>
        <v>25218.595874641851</v>
      </c>
      <c r="T266">
        <f t="shared" si="85"/>
        <v>7</v>
      </c>
      <c r="U266">
        <f t="shared" si="86"/>
        <v>20</v>
      </c>
      <c r="V266">
        <f t="shared" si="87"/>
        <v>22</v>
      </c>
      <c r="W266">
        <f t="shared" si="88"/>
        <v>21</v>
      </c>
      <c r="X266">
        <f t="shared" si="89"/>
        <v>4</v>
      </c>
      <c r="Y266">
        <f t="shared" si="90"/>
        <v>2</v>
      </c>
      <c r="Z266" t="e">
        <f t="shared" si="91"/>
        <v>#NUM!</v>
      </c>
      <c r="AA266" t="e">
        <f t="shared" si="92"/>
        <v>#NUM!</v>
      </c>
      <c r="AB266">
        <f t="shared" si="93"/>
        <v>71</v>
      </c>
    </row>
    <row r="267" spans="1:28" ht="15">
      <c r="A267" s="102" t="s">
        <v>841</v>
      </c>
      <c r="B267" s="102" t="s">
        <v>842</v>
      </c>
      <c r="C267" s="61">
        <v>244</v>
      </c>
      <c r="D267" s="102">
        <v>8</v>
      </c>
      <c r="E267" s="102">
        <v>12</v>
      </c>
      <c r="F267" s="102">
        <v>20</v>
      </c>
      <c r="G267" s="102">
        <v>20</v>
      </c>
      <c r="H267" s="102">
        <v>4</v>
      </c>
      <c r="I267" s="102">
        <v>2</v>
      </c>
      <c r="L267" s="56">
        <f t="shared" si="94"/>
        <v>66</v>
      </c>
      <c r="M267">
        <v>72</v>
      </c>
      <c r="N267" s="58">
        <f t="shared" si="95"/>
        <v>68</v>
      </c>
      <c r="O267">
        <f t="shared" si="96"/>
        <v>0</v>
      </c>
      <c r="P267">
        <f t="shared" si="97"/>
        <v>-1.4923442468436847E-2</v>
      </c>
      <c r="Q267">
        <f t="shared" si="98"/>
        <v>3.6741652689036646E-3</v>
      </c>
      <c r="R267">
        <f t="shared" si="99"/>
        <v>-46.723357063717962</v>
      </c>
      <c r="S267">
        <f t="shared" si="100"/>
        <v>168.2849916753824</v>
      </c>
      <c r="T267">
        <f t="shared" si="85"/>
        <v>7</v>
      </c>
      <c r="U267">
        <f t="shared" si="86"/>
        <v>20</v>
      </c>
      <c r="V267">
        <f t="shared" si="87"/>
        <v>22</v>
      </c>
      <c r="W267">
        <f t="shared" si="88"/>
        <v>21</v>
      </c>
      <c r="X267">
        <f t="shared" si="89"/>
        <v>4</v>
      </c>
      <c r="Y267">
        <f t="shared" si="90"/>
        <v>2</v>
      </c>
      <c r="Z267" t="e">
        <f t="shared" si="91"/>
        <v>#NUM!</v>
      </c>
      <c r="AA267" t="e">
        <f t="shared" si="92"/>
        <v>#NUM!</v>
      </c>
      <c r="AB267">
        <f t="shared" si="93"/>
        <v>72</v>
      </c>
    </row>
    <row r="268" spans="1:28" ht="15">
      <c r="A268" s="102" t="s">
        <v>843</v>
      </c>
      <c r="B268" s="102" t="s">
        <v>844</v>
      </c>
      <c r="C268" s="61">
        <v>245</v>
      </c>
      <c r="D268" s="102">
        <v>7</v>
      </c>
      <c r="E268" s="102">
        <v>14</v>
      </c>
      <c r="F268" s="102">
        <v>30</v>
      </c>
      <c r="G268" s="102">
        <v>28</v>
      </c>
      <c r="H268" s="102">
        <v>3</v>
      </c>
      <c r="I268" s="102">
        <v>2</v>
      </c>
      <c r="L268" s="56">
        <f t="shared" si="94"/>
        <v>84</v>
      </c>
      <c r="M268">
        <v>89</v>
      </c>
      <c r="N268" s="58">
        <f t="shared" si="95"/>
        <v>86</v>
      </c>
      <c r="O268">
        <f t="shared" si="96"/>
        <v>0</v>
      </c>
      <c r="P268">
        <f t="shared" si="97"/>
        <v>0.95337941692033823</v>
      </c>
      <c r="Q268">
        <f t="shared" si="98"/>
        <v>0.93832732142541486</v>
      </c>
      <c r="R268">
        <f t="shared" si="99"/>
        <v>2984.906934722419</v>
      </c>
      <c r="S268">
        <f t="shared" si="100"/>
        <v>42977.491189986002</v>
      </c>
      <c r="T268">
        <f t="shared" si="85"/>
        <v>7</v>
      </c>
      <c r="U268">
        <f t="shared" si="86"/>
        <v>20</v>
      </c>
      <c r="V268">
        <f t="shared" si="87"/>
        <v>22</v>
      </c>
      <c r="W268">
        <f t="shared" si="88"/>
        <v>21</v>
      </c>
      <c r="X268">
        <f t="shared" si="89"/>
        <v>4</v>
      </c>
      <c r="Y268">
        <f t="shared" si="90"/>
        <v>2</v>
      </c>
      <c r="Z268" t="e">
        <f t="shared" si="91"/>
        <v>#NUM!</v>
      </c>
      <c r="AA268" t="e">
        <f t="shared" si="92"/>
        <v>#NUM!</v>
      </c>
      <c r="AB268">
        <f t="shared" si="93"/>
        <v>72</v>
      </c>
    </row>
    <row r="269" spans="1:28" ht="15">
      <c r="A269" s="102" t="s">
        <v>845</v>
      </c>
      <c r="B269" s="102" t="s">
        <v>846</v>
      </c>
      <c r="C269" s="61">
        <v>246</v>
      </c>
      <c r="D269" s="102">
        <v>4</v>
      </c>
      <c r="E269" s="102">
        <v>20</v>
      </c>
      <c r="F269" s="102">
        <v>26</v>
      </c>
      <c r="G269" s="102">
        <v>12</v>
      </c>
      <c r="H269" s="102">
        <v>4</v>
      </c>
      <c r="I269" s="102">
        <v>2</v>
      </c>
      <c r="L269" s="56">
        <f t="shared" si="94"/>
        <v>68</v>
      </c>
      <c r="M269">
        <v>80</v>
      </c>
      <c r="N269" s="58">
        <f t="shared" si="95"/>
        <v>73</v>
      </c>
      <c r="O269">
        <f t="shared" si="96"/>
        <v>0</v>
      </c>
      <c r="P269">
        <f t="shared" si="97"/>
        <v>-1.3125147992781839E-3</v>
      </c>
      <c r="Q269">
        <f t="shared" si="98"/>
        <v>1.4370513223903352E-4</v>
      </c>
      <c r="R269">
        <f t="shared" si="99"/>
        <v>-4.1093130990246767</v>
      </c>
      <c r="S269">
        <f t="shared" si="100"/>
        <v>6.582016652117443</v>
      </c>
      <c r="T269">
        <f t="shared" si="85"/>
        <v>7</v>
      </c>
      <c r="U269">
        <f t="shared" si="86"/>
        <v>20</v>
      </c>
      <c r="V269">
        <f t="shared" si="87"/>
        <v>22</v>
      </c>
      <c r="W269">
        <f t="shared" si="88"/>
        <v>21</v>
      </c>
      <c r="X269">
        <f t="shared" si="89"/>
        <v>4</v>
      </c>
      <c r="Y269">
        <f t="shared" si="90"/>
        <v>2</v>
      </c>
      <c r="Z269" t="e">
        <f t="shared" si="91"/>
        <v>#NUM!</v>
      </c>
      <c r="AA269" t="e">
        <f t="shared" si="92"/>
        <v>#NUM!</v>
      </c>
      <c r="AB269">
        <f t="shared" si="93"/>
        <v>72</v>
      </c>
    </row>
    <row r="270" spans="1:28" ht="15">
      <c r="A270" s="102" t="s">
        <v>847</v>
      </c>
      <c r="B270" s="102" t="s">
        <v>848</v>
      </c>
      <c r="C270" s="61">
        <v>247</v>
      </c>
      <c r="D270" s="102">
        <v>7</v>
      </c>
      <c r="E270" s="102">
        <v>22</v>
      </c>
      <c r="F270" s="102">
        <v>23</v>
      </c>
      <c r="G270" s="102">
        <v>27</v>
      </c>
      <c r="H270" s="102">
        <v>3</v>
      </c>
      <c r="I270" s="102">
        <v>1</v>
      </c>
      <c r="L270" s="56">
        <f t="shared" si="94"/>
        <v>83</v>
      </c>
      <c r="M270">
        <v>79</v>
      </c>
      <c r="N270" s="58">
        <f t="shared" si="95"/>
        <v>81</v>
      </c>
      <c r="O270">
        <f t="shared" si="96"/>
        <v>0</v>
      </c>
      <c r="P270">
        <f t="shared" si="97"/>
        <v>0.76821184081114657</v>
      </c>
      <c r="Q270">
        <f t="shared" si="98"/>
        <v>0.70357110618867935</v>
      </c>
      <c r="R270">
        <f t="shared" si="99"/>
        <v>2405.1713413115008</v>
      </c>
      <c r="S270">
        <f t="shared" si="100"/>
        <v>32225.131174714697</v>
      </c>
      <c r="T270">
        <f t="shared" si="85"/>
        <v>7</v>
      </c>
      <c r="U270">
        <f t="shared" si="86"/>
        <v>20</v>
      </c>
      <c r="V270">
        <f t="shared" si="87"/>
        <v>22</v>
      </c>
      <c r="W270">
        <f t="shared" si="88"/>
        <v>21</v>
      </c>
      <c r="X270">
        <f t="shared" si="89"/>
        <v>4</v>
      </c>
      <c r="Y270">
        <f t="shared" si="90"/>
        <v>2</v>
      </c>
      <c r="Z270" t="e">
        <f t="shared" si="91"/>
        <v>#NUM!</v>
      </c>
      <c r="AA270" t="e">
        <f t="shared" si="92"/>
        <v>#NUM!</v>
      </c>
      <c r="AB270">
        <f t="shared" si="93"/>
        <v>72</v>
      </c>
    </row>
    <row r="271" spans="1:28" ht="15">
      <c r="A271" s="102" t="s">
        <v>849</v>
      </c>
      <c r="B271" s="102" t="s">
        <v>850</v>
      </c>
      <c r="C271" s="61">
        <v>248</v>
      </c>
      <c r="D271" s="102">
        <v>8</v>
      </c>
      <c r="E271" s="102">
        <v>13</v>
      </c>
      <c r="F271" s="102">
        <v>23</v>
      </c>
      <c r="G271" s="102">
        <v>14</v>
      </c>
      <c r="H271" s="102">
        <v>4</v>
      </c>
      <c r="I271" s="102">
        <v>2</v>
      </c>
      <c r="L271" s="56">
        <f t="shared" si="94"/>
        <v>64</v>
      </c>
      <c r="M271">
        <v>77</v>
      </c>
      <c r="N271" s="58">
        <f t="shared" si="95"/>
        <v>69</v>
      </c>
      <c r="O271">
        <f t="shared" si="96"/>
        <v>0</v>
      </c>
      <c r="P271">
        <f t="shared" si="97"/>
        <v>-5.6143808015216352E-2</v>
      </c>
      <c r="Q271">
        <f t="shared" si="98"/>
        <v>2.14982192497504E-2</v>
      </c>
      <c r="R271">
        <f t="shared" si="99"/>
        <v>-175.77895946996964</v>
      </c>
      <c r="S271">
        <f t="shared" si="100"/>
        <v>984.66655218242715</v>
      </c>
      <c r="T271">
        <f t="shared" si="85"/>
        <v>7</v>
      </c>
      <c r="U271">
        <f t="shared" si="86"/>
        <v>20</v>
      </c>
      <c r="V271">
        <f t="shared" si="87"/>
        <v>22</v>
      </c>
      <c r="W271">
        <f t="shared" si="88"/>
        <v>21</v>
      </c>
      <c r="X271">
        <f t="shared" si="89"/>
        <v>4</v>
      </c>
      <c r="Y271">
        <f t="shared" si="90"/>
        <v>2</v>
      </c>
      <c r="Z271" t="e">
        <f t="shared" si="91"/>
        <v>#NUM!</v>
      </c>
      <c r="AA271" t="e">
        <f t="shared" si="92"/>
        <v>#NUM!</v>
      </c>
      <c r="AB271">
        <f t="shared" si="93"/>
        <v>72</v>
      </c>
    </row>
    <row r="272" spans="1:28" ht="15">
      <c r="A272" s="102" t="s">
        <v>851</v>
      </c>
      <c r="B272" s="102" t="s">
        <v>852</v>
      </c>
      <c r="C272" s="61">
        <v>249</v>
      </c>
      <c r="D272" s="102">
        <v>6</v>
      </c>
      <c r="E272" s="102">
        <v>22</v>
      </c>
      <c r="F272" s="102">
        <v>19</v>
      </c>
      <c r="G272" s="102">
        <v>10</v>
      </c>
      <c r="H272" s="102">
        <v>1</v>
      </c>
      <c r="I272" s="102">
        <v>2</v>
      </c>
      <c r="L272" s="56">
        <f t="shared" si="94"/>
        <v>60</v>
      </c>
      <c r="M272">
        <v>67</v>
      </c>
      <c r="N272" s="58">
        <f t="shared" si="95"/>
        <v>63</v>
      </c>
      <c r="O272">
        <f t="shared" si="96"/>
        <v>0</v>
      </c>
      <c r="P272">
        <f t="shared" si="97"/>
        <v>-0.28273766187366117</v>
      </c>
      <c r="Q272">
        <f t="shared" si="98"/>
        <v>0.18557161597880314</v>
      </c>
      <c r="R272">
        <f t="shared" si="99"/>
        <v>-885.21483960714818</v>
      </c>
      <c r="S272">
        <f t="shared" si="100"/>
        <v>8499.595299777724</v>
      </c>
      <c r="T272">
        <f t="shared" si="85"/>
        <v>7</v>
      </c>
      <c r="U272">
        <f t="shared" si="86"/>
        <v>20</v>
      </c>
      <c r="V272">
        <f t="shared" si="87"/>
        <v>22</v>
      </c>
      <c r="W272">
        <f t="shared" si="88"/>
        <v>21</v>
      </c>
      <c r="X272">
        <f t="shared" si="89"/>
        <v>4</v>
      </c>
      <c r="Y272">
        <f t="shared" si="90"/>
        <v>2</v>
      </c>
      <c r="Z272" t="e">
        <f t="shared" si="91"/>
        <v>#NUM!</v>
      </c>
      <c r="AA272" t="e">
        <f t="shared" si="92"/>
        <v>#NUM!</v>
      </c>
      <c r="AB272">
        <f t="shared" si="93"/>
        <v>72</v>
      </c>
    </row>
    <row r="273" spans="1:28" ht="15">
      <c r="A273" s="102" t="s">
        <v>853</v>
      </c>
      <c r="B273" s="102" t="s">
        <v>854</v>
      </c>
      <c r="C273" s="61">
        <v>250</v>
      </c>
      <c r="D273" s="102">
        <v>7</v>
      </c>
      <c r="E273" s="102">
        <v>19</v>
      </c>
      <c r="F273" s="102">
        <v>11</v>
      </c>
      <c r="G273" s="102">
        <v>11</v>
      </c>
      <c r="H273" s="102">
        <v>4</v>
      </c>
      <c r="I273" s="102">
        <v>2</v>
      </c>
      <c r="L273" s="56">
        <f t="shared" si="94"/>
        <v>54</v>
      </c>
      <c r="M273">
        <v>68</v>
      </c>
      <c r="N273" s="58">
        <f t="shared" si="95"/>
        <v>60</v>
      </c>
      <c r="O273">
        <f t="shared" si="96"/>
        <v>0</v>
      </c>
      <c r="P273">
        <f t="shared" si="97"/>
        <v>-1.2129792838186302</v>
      </c>
      <c r="Q273">
        <f t="shared" si="98"/>
        <v>1.2936134179576033</v>
      </c>
      <c r="R273">
        <f t="shared" si="99"/>
        <v>-3797.6803481246043</v>
      </c>
      <c r="S273">
        <f t="shared" si="100"/>
        <v>59250.389500610712</v>
      </c>
      <c r="T273">
        <f t="shared" si="85"/>
        <v>7</v>
      </c>
      <c r="U273">
        <f t="shared" si="86"/>
        <v>20</v>
      </c>
      <c r="V273">
        <f t="shared" si="87"/>
        <v>22</v>
      </c>
      <c r="W273">
        <f t="shared" si="88"/>
        <v>21</v>
      </c>
      <c r="X273">
        <f t="shared" si="89"/>
        <v>4</v>
      </c>
      <c r="Y273">
        <f t="shared" si="90"/>
        <v>2</v>
      </c>
      <c r="Z273" t="e">
        <f t="shared" si="91"/>
        <v>#NUM!</v>
      </c>
      <c r="AA273" t="e">
        <f t="shared" si="92"/>
        <v>#NUM!</v>
      </c>
      <c r="AB273">
        <f t="shared" si="93"/>
        <v>72</v>
      </c>
    </row>
    <row r="274" spans="1:28" ht="15">
      <c r="A274" s="102" t="s">
        <v>855</v>
      </c>
      <c r="B274" s="102" t="s">
        <v>856</v>
      </c>
      <c r="C274" s="61">
        <v>251</v>
      </c>
      <c r="D274" s="102">
        <v>5</v>
      </c>
      <c r="E274" s="102">
        <v>8</v>
      </c>
      <c r="F274" s="102">
        <v>19</v>
      </c>
      <c r="G274" s="102">
        <v>27</v>
      </c>
      <c r="H274" s="102">
        <v>4</v>
      </c>
      <c r="I274" s="102">
        <v>2</v>
      </c>
      <c r="L274" s="56">
        <f t="shared" si="94"/>
        <v>65</v>
      </c>
      <c r="M274">
        <v>88</v>
      </c>
      <c r="N274" s="58">
        <f t="shared" si="95"/>
        <v>74</v>
      </c>
      <c r="O274">
        <f t="shared" si="96"/>
        <v>0</v>
      </c>
      <c r="P274">
        <f t="shared" si="97"/>
        <v>-3.1124245364436132E-2</v>
      </c>
      <c r="Q274">
        <f t="shared" si="98"/>
        <v>9.790355018195248E-3</v>
      </c>
      <c r="R274">
        <f t="shared" si="99"/>
        <v>-97.445963461649001</v>
      </c>
      <c r="S274">
        <f t="shared" si="100"/>
        <v>448.42016952265305</v>
      </c>
      <c r="T274">
        <f t="shared" si="85"/>
        <v>7</v>
      </c>
      <c r="U274">
        <f t="shared" si="86"/>
        <v>20</v>
      </c>
      <c r="V274">
        <f t="shared" si="87"/>
        <v>22</v>
      </c>
      <c r="W274">
        <f t="shared" si="88"/>
        <v>21</v>
      </c>
      <c r="X274">
        <f t="shared" si="89"/>
        <v>4</v>
      </c>
      <c r="Y274">
        <f t="shared" si="90"/>
        <v>2</v>
      </c>
      <c r="Z274" t="e">
        <f t="shared" si="91"/>
        <v>#NUM!</v>
      </c>
      <c r="AA274" t="e">
        <f t="shared" si="92"/>
        <v>#NUM!</v>
      </c>
      <c r="AB274">
        <f t="shared" si="93"/>
        <v>72</v>
      </c>
    </row>
    <row r="275" spans="1:28" ht="15">
      <c r="A275" s="102" t="s">
        <v>857</v>
      </c>
      <c r="B275" s="102" t="s">
        <v>858</v>
      </c>
      <c r="C275" s="61">
        <v>252</v>
      </c>
      <c r="D275" s="102">
        <v>7</v>
      </c>
      <c r="E275" s="102">
        <v>22</v>
      </c>
      <c r="F275" s="102">
        <v>20</v>
      </c>
      <c r="G275" s="102">
        <v>20</v>
      </c>
      <c r="H275" s="102">
        <v>4</v>
      </c>
      <c r="I275" s="102">
        <v>2</v>
      </c>
      <c r="L275" s="56">
        <f t="shared" si="94"/>
        <v>75</v>
      </c>
      <c r="M275">
        <v>66</v>
      </c>
      <c r="N275" s="58">
        <f t="shared" si="95"/>
        <v>71</v>
      </c>
      <c r="O275">
        <f t="shared" si="96"/>
        <v>0</v>
      </c>
      <c r="P275">
        <f t="shared" si="97"/>
        <v>5.0245641717409369E-2</v>
      </c>
      <c r="Q275">
        <f t="shared" si="98"/>
        <v>1.8540916426101162E-2</v>
      </c>
      <c r="R275">
        <f t="shared" si="99"/>
        <v>157.3125680501293</v>
      </c>
      <c r="S275">
        <f t="shared" si="100"/>
        <v>849.21546475545995</v>
      </c>
      <c r="T275">
        <f t="shared" si="85"/>
        <v>7</v>
      </c>
      <c r="U275">
        <f t="shared" si="86"/>
        <v>20</v>
      </c>
      <c r="V275">
        <f t="shared" si="87"/>
        <v>22</v>
      </c>
      <c r="W275">
        <f t="shared" si="88"/>
        <v>21</v>
      </c>
      <c r="X275">
        <f t="shared" si="89"/>
        <v>4</v>
      </c>
      <c r="Y275">
        <f t="shared" si="90"/>
        <v>2</v>
      </c>
      <c r="Z275" t="e">
        <f t="shared" si="91"/>
        <v>#NUM!</v>
      </c>
      <c r="AA275" t="e">
        <f t="shared" si="92"/>
        <v>#NUM!</v>
      </c>
      <c r="AB275">
        <f t="shared" si="93"/>
        <v>72</v>
      </c>
    </row>
    <row r="276" spans="1:28" ht="15">
      <c r="A276" s="102" t="s">
        <v>859</v>
      </c>
      <c r="B276" s="102" t="s">
        <v>860</v>
      </c>
      <c r="C276" s="61">
        <v>253</v>
      </c>
      <c r="D276" s="102">
        <v>5</v>
      </c>
      <c r="E276" s="102">
        <v>21</v>
      </c>
      <c r="F276" s="102">
        <v>26</v>
      </c>
      <c r="G276" s="102">
        <v>27</v>
      </c>
      <c r="H276" s="102">
        <v>3</v>
      </c>
      <c r="I276" s="102">
        <v>2</v>
      </c>
      <c r="L276" s="56">
        <f t="shared" si="94"/>
        <v>84</v>
      </c>
      <c r="M276">
        <v>73</v>
      </c>
      <c r="N276" s="58">
        <f t="shared" si="95"/>
        <v>80</v>
      </c>
      <c r="O276">
        <f t="shared" si="96"/>
        <v>0</v>
      </c>
      <c r="P276">
        <f t="shared" si="97"/>
        <v>0.95337941692033823</v>
      </c>
      <c r="Q276">
        <f t="shared" si="98"/>
        <v>0.93832732142541486</v>
      </c>
      <c r="R276">
        <f t="shared" si="99"/>
        <v>2984.906934722419</v>
      </c>
      <c r="S276">
        <f t="shared" si="100"/>
        <v>42977.491189986002</v>
      </c>
      <c r="T276">
        <f t="shared" si="85"/>
        <v>7</v>
      </c>
      <c r="U276">
        <f t="shared" si="86"/>
        <v>20</v>
      </c>
      <c r="V276">
        <f t="shared" si="87"/>
        <v>22</v>
      </c>
      <c r="W276">
        <f t="shared" si="88"/>
        <v>21</v>
      </c>
      <c r="X276">
        <f t="shared" si="89"/>
        <v>4</v>
      </c>
      <c r="Y276">
        <f t="shared" si="90"/>
        <v>2</v>
      </c>
      <c r="Z276" t="e">
        <f t="shared" si="91"/>
        <v>#NUM!</v>
      </c>
      <c r="AA276" t="e">
        <f t="shared" si="92"/>
        <v>#NUM!</v>
      </c>
      <c r="AB276">
        <f t="shared" si="93"/>
        <v>72</v>
      </c>
    </row>
    <row r="277" spans="1:28" ht="15">
      <c r="A277" s="102" t="s">
        <v>861</v>
      </c>
      <c r="B277" s="102" t="s">
        <v>862</v>
      </c>
      <c r="C277" s="61">
        <v>254</v>
      </c>
      <c r="D277" s="102">
        <v>6</v>
      </c>
      <c r="E277" s="102">
        <v>12</v>
      </c>
      <c r="F277" s="102">
        <v>21</v>
      </c>
      <c r="G277" s="102">
        <v>25</v>
      </c>
      <c r="H277" s="102">
        <v>2</v>
      </c>
      <c r="I277" s="102">
        <v>2</v>
      </c>
      <c r="L277" s="56">
        <f t="shared" si="94"/>
        <v>68</v>
      </c>
      <c r="M277">
        <v>69</v>
      </c>
      <c r="N277" s="58">
        <f t="shared" si="95"/>
        <v>68</v>
      </c>
      <c r="O277">
        <f t="shared" si="96"/>
        <v>0</v>
      </c>
      <c r="P277">
        <f t="shared" si="97"/>
        <v>-1.3125147992781839E-3</v>
      </c>
      <c r="Q277">
        <f t="shared" si="98"/>
        <v>1.4370513223903352E-4</v>
      </c>
      <c r="R277">
        <f t="shared" si="99"/>
        <v>-4.1093130990246767</v>
      </c>
      <c r="S277">
        <f t="shared" si="100"/>
        <v>6.582016652117443</v>
      </c>
      <c r="T277">
        <f t="shared" si="85"/>
        <v>7</v>
      </c>
      <c r="U277">
        <f t="shared" si="86"/>
        <v>20</v>
      </c>
      <c r="V277">
        <f t="shared" si="87"/>
        <v>22</v>
      </c>
      <c r="W277">
        <f t="shared" si="88"/>
        <v>21</v>
      </c>
      <c r="X277">
        <f t="shared" si="89"/>
        <v>4</v>
      </c>
      <c r="Y277">
        <f t="shared" si="90"/>
        <v>2</v>
      </c>
      <c r="Z277" t="e">
        <f t="shared" si="91"/>
        <v>#NUM!</v>
      </c>
      <c r="AA277" t="e">
        <f t="shared" si="92"/>
        <v>#NUM!</v>
      </c>
      <c r="AB277">
        <f t="shared" si="93"/>
        <v>73</v>
      </c>
    </row>
    <row r="278" spans="1:28" ht="15">
      <c r="A278" s="102" t="s">
        <v>863</v>
      </c>
      <c r="B278" s="102" t="s">
        <v>864</v>
      </c>
      <c r="C278" s="61">
        <v>255</v>
      </c>
      <c r="D278" s="102">
        <v>5</v>
      </c>
      <c r="E278" s="102">
        <v>12</v>
      </c>
      <c r="F278" s="102">
        <v>15</v>
      </c>
      <c r="G278" s="102">
        <v>25</v>
      </c>
      <c r="H278" s="102">
        <v>3</v>
      </c>
      <c r="I278" s="102">
        <v>2</v>
      </c>
      <c r="L278" s="56">
        <f t="shared" si="94"/>
        <v>62</v>
      </c>
      <c r="M278">
        <v>63</v>
      </c>
      <c r="N278" s="58">
        <f t="shared" si="95"/>
        <v>62</v>
      </c>
      <c r="O278">
        <f t="shared" si="96"/>
        <v>0</v>
      </c>
      <c r="P278">
        <f t="shared" si="97"/>
        <v>-0.14030481372262255</v>
      </c>
      <c r="Q278">
        <f t="shared" si="98"/>
        <v>7.2906026427898937E-2</v>
      </c>
      <c r="R278">
        <f t="shared" si="99"/>
        <v>-439.27612031777977</v>
      </c>
      <c r="S278">
        <f t="shared" si="100"/>
        <v>3339.2591657057196</v>
      </c>
      <c r="T278">
        <f t="shared" si="85"/>
        <v>7</v>
      </c>
      <c r="U278">
        <f t="shared" si="86"/>
        <v>20</v>
      </c>
      <c r="V278">
        <f t="shared" si="87"/>
        <v>22</v>
      </c>
      <c r="W278">
        <f t="shared" si="88"/>
        <v>21</v>
      </c>
      <c r="X278">
        <f t="shared" si="89"/>
        <v>4</v>
      </c>
      <c r="Y278">
        <f t="shared" si="90"/>
        <v>2</v>
      </c>
      <c r="Z278" t="e">
        <f t="shared" si="91"/>
        <v>#NUM!</v>
      </c>
      <c r="AA278" t="e">
        <f t="shared" si="92"/>
        <v>#NUM!</v>
      </c>
      <c r="AB278">
        <f t="shared" si="93"/>
        <v>73</v>
      </c>
    </row>
    <row r="279" spans="1:28" ht="15">
      <c r="A279" s="102" t="s">
        <v>865</v>
      </c>
      <c r="B279" s="102" t="s">
        <v>866</v>
      </c>
      <c r="C279" s="61">
        <v>256</v>
      </c>
      <c r="D279" s="102">
        <v>7</v>
      </c>
      <c r="E279" s="102">
        <v>12</v>
      </c>
      <c r="F279" s="102">
        <v>17</v>
      </c>
      <c r="G279" s="102">
        <v>27</v>
      </c>
      <c r="H279" s="102">
        <v>3</v>
      </c>
      <c r="I279" s="102">
        <v>2</v>
      </c>
      <c r="L279" s="56">
        <f t="shared" si="94"/>
        <v>68</v>
      </c>
      <c r="M279">
        <v>86</v>
      </c>
      <c r="N279" s="58">
        <f t="shared" si="95"/>
        <v>75</v>
      </c>
      <c r="O279">
        <f t="shared" si="96"/>
        <v>0</v>
      </c>
      <c r="P279">
        <f t="shared" si="97"/>
        <v>-1.3125147992781839E-3</v>
      </c>
      <c r="Q279">
        <f t="shared" si="98"/>
        <v>1.4370513223903352E-4</v>
      </c>
      <c r="R279">
        <f t="shared" si="99"/>
        <v>-4.1093130990246767</v>
      </c>
      <c r="S279">
        <f t="shared" si="100"/>
        <v>6.582016652117443</v>
      </c>
      <c r="T279">
        <f t="shared" si="85"/>
        <v>7</v>
      </c>
      <c r="U279">
        <f t="shared" si="86"/>
        <v>20</v>
      </c>
      <c r="V279">
        <f t="shared" si="87"/>
        <v>22</v>
      </c>
      <c r="W279">
        <f t="shared" si="88"/>
        <v>21</v>
      </c>
      <c r="X279">
        <f t="shared" si="89"/>
        <v>4</v>
      </c>
      <c r="Y279">
        <f t="shared" si="90"/>
        <v>2</v>
      </c>
      <c r="Z279" t="e">
        <f t="shared" si="91"/>
        <v>#NUM!</v>
      </c>
      <c r="AA279" t="e">
        <f t="shared" si="92"/>
        <v>#NUM!</v>
      </c>
      <c r="AB279">
        <f t="shared" si="93"/>
        <v>73</v>
      </c>
    </row>
    <row r="280" spans="1:28" ht="27">
      <c r="A280" s="102" t="s">
        <v>867</v>
      </c>
      <c r="B280" s="102" t="s">
        <v>868</v>
      </c>
      <c r="C280" s="61">
        <v>257</v>
      </c>
      <c r="D280" s="102">
        <v>6</v>
      </c>
      <c r="E280" s="102">
        <v>11</v>
      </c>
      <c r="F280" s="102">
        <v>10</v>
      </c>
      <c r="G280" s="102">
        <v>22</v>
      </c>
      <c r="H280" s="102">
        <v>4</v>
      </c>
      <c r="I280" s="102">
        <v>2</v>
      </c>
      <c r="L280" s="56">
        <f t="shared" si="94"/>
        <v>55</v>
      </c>
      <c r="M280">
        <v>67</v>
      </c>
      <c r="N280" s="58">
        <f t="shared" si="95"/>
        <v>60</v>
      </c>
      <c r="O280">
        <f t="shared" si="96"/>
        <v>0</v>
      </c>
      <c r="P280">
        <f t="shared" si="97"/>
        <v>-0.99437010792437563</v>
      </c>
      <c r="Q280">
        <f t="shared" si="98"/>
        <v>0.99250052955075563</v>
      </c>
      <c r="R280">
        <f t="shared" si="99"/>
        <v>-3113.2434560123879</v>
      </c>
      <c r="S280">
        <f t="shared" si="100"/>
        <v>45458.745355540188</v>
      </c>
      <c r="T280">
        <f t="shared" si="85"/>
        <v>7</v>
      </c>
      <c r="U280">
        <f t="shared" si="86"/>
        <v>20</v>
      </c>
      <c r="V280">
        <f t="shared" si="87"/>
        <v>23</v>
      </c>
      <c r="W280">
        <f t="shared" si="88"/>
        <v>21</v>
      </c>
      <c r="X280">
        <f t="shared" si="89"/>
        <v>4</v>
      </c>
      <c r="Y280">
        <f t="shared" si="90"/>
        <v>2</v>
      </c>
      <c r="Z280" t="e">
        <f t="shared" si="91"/>
        <v>#NUM!</v>
      </c>
      <c r="AA280" t="e">
        <f t="shared" si="92"/>
        <v>#NUM!</v>
      </c>
      <c r="AB280">
        <f t="shared" si="93"/>
        <v>73</v>
      </c>
    </row>
    <row r="281" spans="1:28" ht="15">
      <c r="A281" s="102" t="s">
        <v>869</v>
      </c>
      <c r="B281" s="102" t="s">
        <v>870</v>
      </c>
      <c r="C281" s="61">
        <v>258</v>
      </c>
      <c r="D281" s="102">
        <v>7</v>
      </c>
      <c r="E281" s="102">
        <v>13</v>
      </c>
      <c r="F281" s="102">
        <v>26</v>
      </c>
      <c r="G281" s="102">
        <v>21</v>
      </c>
      <c r="H281" s="102">
        <v>4</v>
      </c>
      <c r="I281" s="102">
        <v>2</v>
      </c>
      <c r="L281" s="56">
        <f t="shared" si="94"/>
        <v>73</v>
      </c>
      <c r="M281">
        <v>69</v>
      </c>
      <c r="N281" s="58">
        <f t="shared" si="95"/>
        <v>71</v>
      </c>
      <c r="O281">
        <f t="shared" si="96"/>
        <v>0</v>
      </c>
      <c r="P281">
        <f t="shared" si="97"/>
        <v>1.2534528641252903E-2</v>
      </c>
      <c r="Q281">
        <f t="shared" si="98"/>
        <v>2.9116824539953574E-3</v>
      </c>
      <c r="R281">
        <f t="shared" si="99"/>
        <v>39.243978630890467</v>
      </c>
      <c r="S281">
        <f t="shared" si="100"/>
        <v>133.36157240367544</v>
      </c>
      <c r="T281">
        <f t="shared" ref="T281:T344" si="101">SMALL(D$24:D$543,$C281)</f>
        <v>7</v>
      </c>
      <c r="U281">
        <f t="shared" ref="U281:U344" si="102">SMALL(E$24:E$543,$C281)</f>
        <v>20</v>
      </c>
      <c r="V281">
        <f t="shared" ref="V281:V344" si="103">SMALL(F$24:F$543,$C281)</f>
        <v>23</v>
      </c>
      <c r="W281">
        <f t="shared" ref="W281:W344" si="104">SMALL(G$24:G$543,$C281)</f>
        <v>21</v>
      </c>
      <c r="X281">
        <f t="shared" ref="X281:X344" si="105">SMALL(H$24:H$543,$C281)</f>
        <v>4</v>
      </c>
      <c r="Y281">
        <f t="shared" ref="Y281:Y344" si="106">SMALL(I$24:I$543,$C281)</f>
        <v>2</v>
      </c>
      <c r="Z281" t="e">
        <f t="shared" ref="Z281:Z344" si="107">SMALL(J$24:J$543,$C281)</f>
        <v>#NUM!</v>
      </c>
      <c r="AA281" t="e">
        <f t="shared" ref="AA281:AA344" si="108">SMALL(K$24:K$543,$C281)</f>
        <v>#NUM!</v>
      </c>
      <c r="AB281">
        <f t="shared" ref="AB281:AB344" si="109">SMALL(L$24:L$543,$C281)</f>
        <v>73</v>
      </c>
    </row>
    <row r="282" spans="1:28" ht="15">
      <c r="A282" s="102" t="s">
        <v>871</v>
      </c>
      <c r="B282" s="102" t="s">
        <v>872</v>
      </c>
      <c r="C282" s="61">
        <v>259</v>
      </c>
      <c r="D282" s="102">
        <v>6</v>
      </c>
      <c r="E282" s="102">
        <v>21</v>
      </c>
      <c r="F282" s="102">
        <v>24</v>
      </c>
      <c r="G282" s="102">
        <v>25</v>
      </c>
      <c r="H282" s="102">
        <v>4</v>
      </c>
      <c r="I282" s="102">
        <v>2</v>
      </c>
      <c r="L282" s="56">
        <f t="shared" si="94"/>
        <v>82</v>
      </c>
      <c r="M282">
        <v>71</v>
      </c>
      <c r="N282" s="58">
        <f t="shared" si="95"/>
        <v>78</v>
      </c>
      <c r="O282">
        <f t="shared" si="96"/>
        <v>0</v>
      </c>
      <c r="P282">
        <f t="shared" si="97"/>
        <v>0.60872071008393702</v>
      </c>
      <c r="Q282">
        <f t="shared" si="98"/>
        <v>0.5158903888408225</v>
      </c>
      <c r="R282">
        <f t="shared" si="99"/>
        <v>1905.8253582901928</v>
      </c>
      <c r="S282">
        <f t="shared" si="100"/>
        <v>23628.934312307851</v>
      </c>
      <c r="T282">
        <f t="shared" si="101"/>
        <v>7</v>
      </c>
      <c r="U282">
        <f t="shared" si="102"/>
        <v>20</v>
      </c>
      <c r="V282">
        <f t="shared" si="103"/>
        <v>23</v>
      </c>
      <c r="W282">
        <f t="shared" si="104"/>
        <v>21</v>
      </c>
      <c r="X282">
        <f t="shared" si="105"/>
        <v>4</v>
      </c>
      <c r="Y282">
        <f t="shared" si="106"/>
        <v>2</v>
      </c>
      <c r="Z282" t="e">
        <f t="shared" si="107"/>
        <v>#NUM!</v>
      </c>
      <c r="AA282" t="e">
        <f t="shared" si="108"/>
        <v>#NUM!</v>
      </c>
      <c r="AB282">
        <f t="shared" si="109"/>
        <v>73</v>
      </c>
    </row>
    <row r="283" spans="1:28" ht="15">
      <c r="A283" s="102" t="s">
        <v>873</v>
      </c>
      <c r="B283" s="102" t="s">
        <v>874</v>
      </c>
      <c r="C283" s="61">
        <v>260</v>
      </c>
      <c r="D283" s="102">
        <v>5</v>
      </c>
      <c r="E283" s="102">
        <v>23</v>
      </c>
      <c r="F283" s="102">
        <v>31</v>
      </c>
      <c r="G283" s="102">
        <v>19</v>
      </c>
      <c r="H283" s="102">
        <v>4</v>
      </c>
      <c r="I283" s="102">
        <v>1</v>
      </c>
      <c r="L283" s="56">
        <f t="shared" si="94"/>
        <v>83</v>
      </c>
      <c r="M283">
        <v>65</v>
      </c>
      <c r="N283" s="58">
        <f t="shared" si="95"/>
        <v>76</v>
      </c>
      <c r="O283">
        <f t="shared" si="96"/>
        <v>0</v>
      </c>
      <c r="P283">
        <f t="shared" si="97"/>
        <v>0.76821184081114657</v>
      </c>
      <c r="Q283">
        <f t="shared" si="98"/>
        <v>0.70357110618867935</v>
      </c>
      <c r="R283">
        <f t="shared" si="99"/>
        <v>2405.1713413115008</v>
      </c>
      <c r="S283">
        <f t="shared" si="100"/>
        <v>32225.131174714697</v>
      </c>
      <c r="T283">
        <f t="shared" si="101"/>
        <v>7</v>
      </c>
      <c r="U283">
        <f t="shared" si="102"/>
        <v>20</v>
      </c>
      <c r="V283">
        <f t="shared" si="103"/>
        <v>23</v>
      </c>
      <c r="W283">
        <f t="shared" si="104"/>
        <v>21</v>
      </c>
      <c r="X283">
        <f t="shared" si="105"/>
        <v>4</v>
      </c>
      <c r="Y283">
        <f t="shared" si="106"/>
        <v>2</v>
      </c>
      <c r="Z283" t="e">
        <f t="shared" si="107"/>
        <v>#NUM!</v>
      </c>
      <c r="AA283" t="e">
        <f t="shared" si="108"/>
        <v>#NUM!</v>
      </c>
      <c r="AB283">
        <f t="shared" si="109"/>
        <v>73</v>
      </c>
    </row>
    <row r="284" spans="1:28" ht="15">
      <c r="A284" s="102" t="s">
        <v>875</v>
      </c>
      <c r="B284" s="102" t="s">
        <v>876</v>
      </c>
      <c r="C284" s="61">
        <v>261</v>
      </c>
      <c r="D284" s="102">
        <v>7</v>
      </c>
      <c r="E284" s="102">
        <v>16</v>
      </c>
      <c r="F284" s="102">
        <v>20</v>
      </c>
      <c r="G284" s="102">
        <v>12</v>
      </c>
      <c r="H284" s="102">
        <v>4</v>
      </c>
      <c r="I284" s="102">
        <v>2</v>
      </c>
      <c r="L284" s="56">
        <f t="shared" si="94"/>
        <v>61</v>
      </c>
      <c r="M284">
        <v>81</v>
      </c>
      <c r="N284" s="58">
        <f t="shared" si="95"/>
        <v>69</v>
      </c>
      <c r="O284">
        <f t="shared" si="96"/>
        <v>0</v>
      </c>
      <c r="P284">
        <f t="shared" si="97"/>
        <v>-0.20327905734999993</v>
      </c>
      <c r="Q284">
        <f t="shared" si="98"/>
        <v>0.11952447666835576</v>
      </c>
      <c r="R284">
        <f t="shared" si="99"/>
        <v>-636.44028515726916</v>
      </c>
      <c r="S284">
        <f t="shared" si="100"/>
        <v>5474.4885134523529</v>
      </c>
      <c r="T284">
        <f t="shared" si="101"/>
        <v>7</v>
      </c>
      <c r="U284">
        <f t="shared" si="102"/>
        <v>20</v>
      </c>
      <c r="V284">
        <f t="shared" si="103"/>
        <v>23</v>
      </c>
      <c r="W284">
        <f t="shared" si="104"/>
        <v>21</v>
      </c>
      <c r="X284">
        <f t="shared" si="105"/>
        <v>4</v>
      </c>
      <c r="Y284">
        <f t="shared" si="106"/>
        <v>2</v>
      </c>
      <c r="Z284" t="e">
        <f t="shared" si="107"/>
        <v>#NUM!</v>
      </c>
      <c r="AA284" t="e">
        <f t="shared" si="108"/>
        <v>#NUM!</v>
      </c>
      <c r="AB284">
        <f t="shared" si="109"/>
        <v>73</v>
      </c>
    </row>
    <row r="285" spans="1:28" ht="15">
      <c r="A285" s="102" t="s">
        <v>877</v>
      </c>
      <c r="B285" s="102" t="s">
        <v>878</v>
      </c>
      <c r="C285" s="61">
        <v>262</v>
      </c>
      <c r="D285" s="102">
        <v>6</v>
      </c>
      <c r="E285" s="102">
        <v>15</v>
      </c>
      <c r="F285" s="102">
        <v>12</v>
      </c>
      <c r="G285" s="102">
        <v>13</v>
      </c>
      <c r="H285" s="102">
        <v>4</v>
      </c>
      <c r="I285" s="102">
        <v>2</v>
      </c>
      <c r="L285" s="56">
        <f t="shared" si="94"/>
        <v>52</v>
      </c>
      <c r="M285">
        <v>71</v>
      </c>
      <c r="N285" s="58">
        <f t="shared" si="95"/>
        <v>60</v>
      </c>
      <c r="O285">
        <f t="shared" si="96"/>
        <v>0</v>
      </c>
      <c r="P285">
        <f t="shared" si="97"/>
        <v>-1.7418115245742567</v>
      </c>
      <c r="Q285">
        <f t="shared" si="98"/>
        <v>2.0957278252007541</v>
      </c>
      <c r="R285">
        <f t="shared" si="99"/>
        <v>-5453.3853011802057</v>
      </c>
      <c r="S285">
        <f t="shared" si="100"/>
        <v>95989.024392202235</v>
      </c>
      <c r="T285">
        <f t="shared" si="101"/>
        <v>7</v>
      </c>
      <c r="U285">
        <f t="shared" si="102"/>
        <v>20</v>
      </c>
      <c r="V285">
        <f t="shared" si="103"/>
        <v>23</v>
      </c>
      <c r="W285">
        <f t="shared" si="104"/>
        <v>21</v>
      </c>
      <c r="X285">
        <f t="shared" si="105"/>
        <v>4</v>
      </c>
      <c r="Y285">
        <f t="shared" si="106"/>
        <v>2</v>
      </c>
      <c r="Z285" t="e">
        <f t="shared" si="107"/>
        <v>#NUM!</v>
      </c>
      <c r="AA285" t="e">
        <f t="shared" si="108"/>
        <v>#NUM!</v>
      </c>
      <c r="AB285">
        <f t="shared" si="109"/>
        <v>73</v>
      </c>
    </row>
    <row r="286" spans="1:28" ht="15">
      <c r="A286" s="102" t="s">
        <v>879</v>
      </c>
      <c r="B286" s="102" t="s">
        <v>880</v>
      </c>
      <c r="C286" s="61">
        <v>263</v>
      </c>
      <c r="D286" s="102">
        <v>8</v>
      </c>
      <c r="E286" s="102">
        <v>21</v>
      </c>
      <c r="F286" s="102">
        <v>29</v>
      </c>
      <c r="G286" s="102">
        <v>20</v>
      </c>
      <c r="H286" s="102">
        <v>4</v>
      </c>
      <c r="I286" s="102">
        <v>2</v>
      </c>
      <c r="L286" s="56">
        <f t="shared" si="94"/>
        <v>84</v>
      </c>
      <c r="M286">
        <v>87</v>
      </c>
      <c r="N286" s="58">
        <f t="shared" si="95"/>
        <v>85</v>
      </c>
      <c r="O286">
        <f t="shared" si="96"/>
        <v>0</v>
      </c>
      <c r="P286">
        <f t="shared" si="97"/>
        <v>0.95337941692033823</v>
      </c>
      <c r="Q286">
        <f t="shared" si="98"/>
        <v>0.93832732142541486</v>
      </c>
      <c r="R286">
        <f t="shared" si="99"/>
        <v>2984.906934722419</v>
      </c>
      <c r="S286">
        <f t="shared" si="100"/>
        <v>42977.491189986002</v>
      </c>
      <c r="T286">
        <f t="shared" si="101"/>
        <v>7</v>
      </c>
      <c r="U286">
        <f t="shared" si="102"/>
        <v>20</v>
      </c>
      <c r="V286">
        <f t="shared" si="103"/>
        <v>23</v>
      </c>
      <c r="W286">
        <f t="shared" si="104"/>
        <v>22</v>
      </c>
      <c r="X286">
        <f t="shared" si="105"/>
        <v>4</v>
      </c>
      <c r="Y286">
        <f t="shared" si="106"/>
        <v>2</v>
      </c>
      <c r="Z286" t="e">
        <f t="shared" si="107"/>
        <v>#NUM!</v>
      </c>
      <c r="AA286" t="e">
        <f t="shared" si="108"/>
        <v>#NUM!</v>
      </c>
      <c r="AB286">
        <f t="shared" si="109"/>
        <v>73</v>
      </c>
    </row>
    <row r="287" spans="1:28" ht="15">
      <c r="A287" s="102" t="s">
        <v>881</v>
      </c>
      <c r="B287" s="102" t="s">
        <v>882</v>
      </c>
      <c r="C287" s="61">
        <v>264</v>
      </c>
      <c r="D287" s="102">
        <v>7</v>
      </c>
      <c r="E287" s="102">
        <v>21</v>
      </c>
      <c r="F287" s="102">
        <v>22</v>
      </c>
      <c r="G287" s="102">
        <v>27</v>
      </c>
      <c r="H287" s="102">
        <v>4</v>
      </c>
      <c r="I287" s="102">
        <v>2</v>
      </c>
      <c r="L287" s="56">
        <f t="shared" si="94"/>
        <v>83</v>
      </c>
      <c r="M287">
        <v>71</v>
      </c>
      <c r="N287" s="58">
        <f t="shared" si="95"/>
        <v>78</v>
      </c>
      <c r="O287">
        <f t="shared" si="96"/>
        <v>0</v>
      </c>
      <c r="P287">
        <f t="shared" si="97"/>
        <v>0.76821184081114657</v>
      </c>
      <c r="Q287">
        <f t="shared" si="98"/>
        <v>0.70357110618867935</v>
      </c>
      <c r="R287">
        <f t="shared" si="99"/>
        <v>2405.1713413115008</v>
      </c>
      <c r="S287">
        <f t="shared" si="100"/>
        <v>32225.131174714697</v>
      </c>
      <c r="T287">
        <f t="shared" si="101"/>
        <v>7</v>
      </c>
      <c r="U287">
        <f t="shared" si="102"/>
        <v>20</v>
      </c>
      <c r="V287">
        <f t="shared" si="103"/>
        <v>23</v>
      </c>
      <c r="W287">
        <f t="shared" si="104"/>
        <v>22</v>
      </c>
      <c r="X287">
        <f t="shared" si="105"/>
        <v>4</v>
      </c>
      <c r="Y287">
        <f t="shared" si="106"/>
        <v>2</v>
      </c>
      <c r="Z287" t="e">
        <f t="shared" si="107"/>
        <v>#NUM!</v>
      </c>
      <c r="AA287" t="e">
        <f t="shared" si="108"/>
        <v>#NUM!</v>
      </c>
      <c r="AB287">
        <f t="shared" si="109"/>
        <v>73</v>
      </c>
    </row>
    <row r="288" spans="1:28" ht="15">
      <c r="A288" s="102" t="s">
        <v>883</v>
      </c>
      <c r="B288" s="102" t="s">
        <v>884</v>
      </c>
      <c r="C288" s="61">
        <v>265</v>
      </c>
      <c r="D288" s="102">
        <v>6</v>
      </c>
      <c r="E288" s="102">
        <v>11</v>
      </c>
      <c r="F288" s="102">
        <v>11</v>
      </c>
      <c r="G288" s="102">
        <v>7</v>
      </c>
      <c r="H288" s="102">
        <v>4</v>
      </c>
      <c r="I288" s="102">
        <v>2</v>
      </c>
      <c r="L288" s="56">
        <f t="shared" si="94"/>
        <v>41</v>
      </c>
      <c r="M288">
        <v>48</v>
      </c>
      <c r="N288" s="58">
        <f t="shared" si="95"/>
        <v>44</v>
      </c>
      <c r="O288">
        <f t="shared" si="96"/>
        <v>0</v>
      </c>
      <c r="P288">
        <f t="shared" si="97"/>
        <v>-7.4732920976668726</v>
      </c>
      <c r="Q288">
        <f t="shared" si="98"/>
        <v>14.611089789465455</v>
      </c>
      <c r="R288">
        <f t="shared" si="99"/>
        <v>-23397.905400128875</v>
      </c>
      <c r="S288">
        <f t="shared" si="100"/>
        <v>669220.61029719247</v>
      </c>
      <c r="T288">
        <f t="shared" si="101"/>
        <v>7</v>
      </c>
      <c r="U288">
        <f t="shared" si="102"/>
        <v>20</v>
      </c>
      <c r="V288">
        <f t="shared" si="103"/>
        <v>23</v>
      </c>
      <c r="W288">
        <f t="shared" si="104"/>
        <v>22</v>
      </c>
      <c r="X288">
        <f t="shared" si="105"/>
        <v>4</v>
      </c>
      <c r="Y288">
        <f t="shared" si="106"/>
        <v>2</v>
      </c>
      <c r="Z288" t="e">
        <f t="shared" si="107"/>
        <v>#NUM!</v>
      </c>
      <c r="AA288" t="e">
        <f t="shared" si="108"/>
        <v>#NUM!</v>
      </c>
      <c r="AB288">
        <f t="shared" si="109"/>
        <v>73</v>
      </c>
    </row>
    <row r="289" spans="1:28" ht="15">
      <c r="A289" s="102" t="s">
        <v>885</v>
      </c>
      <c r="B289" s="102" t="s">
        <v>886</v>
      </c>
      <c r="C289" s="61">
        <v>266</v>
      </c>
      <c r="D289" s="102">
        <v>6</v>
      </c>
      <c r="E289" s="102">
        <v>11</v>
      </c>
      <c r="F289" s="102">
        <v>15</v>
      </c>
      <c r="G289" s="102">
        <v>11</v>
      </c>
      <c r="H289" s="102">
        <v>4</v>
      </c>
      <c r="I289" s="102">
        <v>2</v>
      </c>
      <c r="L289" s="56">
        <f t="shared" si="94"/>
        <v>49</v>
      </c>
      <c r="M289">
        <v>76</v>
      </c>
      <c r="N289" s="58">
        <f t="shared" si="95"/>
        <v>60</v>
      </c>
      <c r="O289">
        <f t="shared" si="96"/>
        <v>0</v>
      </c>
      <c r="P289">
        <f t="shared" si="97"/>
        <v>-2.7928406124061271</v>
      </c>
      <c r="Q289">
        <f t="shared" si="98"/>
        <v>3.9330385354067001</v>
      </c>
      <c r="R289">
        <f t="shared" si="99"/>
        <v>-8744.0206528415329</v>
      </c>
      <c r="S289">
        <f t="shared" si="100"/>
        <v>180141.96660983918</v>
      </c>
      <c r="T289">
        <f t="shared" si="101"/>
        <v>7</v>
      </c>
      <c r="U289">
        <f t="shared" si="102"/>
        <v>20</v>
      </c>
      <c r="V289">
        <f t="shared" si="103"/>
        <v>23</v>
      </c>
      <c r="W289">
        <f t="shared" si="104"/>
        <v>22</v>
      </c>
      <c r="X289">
        <f t="shared" si="105"/>
        <v>4</v>
      </c>
      <c r="Y289">
        <f t="shared" si="106"/>
        <v>2</v>
      </c>
      <c r="Z289" t="e">
        <f t="shared" si="107"/>
        <v>#NUM!</v>
      </c>
      <c r="AA289" t="e">
        <f t="shared" si="108"/>
        <v>#NUM!</v>
      </c>
      <c r="AB289">
        <f t="shared" si="109"/>
        <v>74</v>
      </c>
    </row>
    <row r="290" spans="1:28" ht="15">
      <c r="A290" s="102" t="s">
        <v>887</v>
      </c>
      <c r="B290" s="102" t="s">
        <v>888</v>
      </c>
      <c r="C290" s="61">
        <v>267</v>
      </c>
      <c r="D290" s="102">
        <v>7</v>
      </c>
      <c r="E290" s="102">
        <v>10</v>
      </c>
      <c r="F290" s="102">
        <v>9</v>
      </c>
      <c r="G290" s="102">
        <v>3</v>
      </c>
      <c r="H290" s="102">
        <v>3</v>
      </c>
      <c r="I290" s="102">
        <v>2</v>
      </c>
      <c r="L290" s="56">
        <f t="shared" si="94"/>
        <v>34</v>
      </c>
      <c r="M290">
        <v>60</v>
      </c>
      <c r="N290" s="58">
        <f t="shared" si="95"/>
        <v>44</v>
      </c>
      <c r="O290">
        <f t="shared" si="96"/>
        <v>0</v>
      </c>
      <c r="P290">
        <f t="shared" si="97"/>
        <v>-14.412799388975365</v>
      </c>
      <c r="Q290">
        <f t="shared" si="98"/>
        <v>35.075008827541176</v>
      </c>
      <c r="R290">
        <f t="shared" si="99"/>
        <v>-45124.600008550755</v>
      </c>
      <c r="S290">
        <f t="shared" si="100"/>
        <v>1606513.8981399192</v>
      </c>
      <c r="T290">
        <f t="shared" si="101"/>
        <v>7</v>
      </c>
      <c r="U290">
        <f t="shared" si="102"/>
        <v>20</v>
      </c>
      <c r="V290">
        <f t="shared" si="103"/>
        <v>23</v>
      </c>
      <c r="W290">
        <f t="shared" si="104"/>
        <v>22</v>
      </c>
      <c r="X290">
        <f t="shared" si="105"/>
        <v>4</v>
      </c>
      <c r="Y290">
        <f t="shared" si="106"/>
        <v>2</v>
      </c>
      <c r="Z290" t="e">
        <f t="shared" si="107"/>
        <v>#NUM!</v>
      </c>
      <c r="AA290" t="e">
        <f t="shared" si="108"/>
        <v>#NUM!</v>
      </c>
      <c r="AB290">
        <f t="shared" si="109"/>
        <v>74</v>
      </c>
    </row>
    <row r="291" spans="1:28" ht="15">
      <c r="A291" s="102" t="s">
        <v>889</v>
      </c>
      <c r="B291" s="102" t="s">
        <v>890</v>
      </c>
      <c r="C291" s="61">
        <v>268</v>
      </c>
      <c r="D291" s="102">
        <v>7</v>
      </c>
      <c r="E291" s="102">
        <v>23</v>
      </c>
      <c r="F291" s="102">
        <v>22</v>
      </c>
      <c r="G291" s="102">
        <v>21</v>
      </c>
      <c r="H291" s="102">
        <v>4</v>
      </c>
      <c r="I291" s="102">
        <v>2</v>
      </c>
      <c r="L291" s="56">
        <f t="shared" si="94"/>
        <v>79</v>
      </c>
      <c r="M291">
        <v>78</v>
      </c>
      <c r="N291" s="58">
        <f t="shared" si="95"/>
        <v>79</v>
      </c>
      <c r="O291">
        <f t="shared" si="96"/>
        <v>0</v>
      </c>
      <c r="P291">
        <f t="shared" si="97"/>
        <v>0.26514198734044403</v>
      </c>
      <c r="Q291">
        <f t="shared" si="98"/>
        <v>0.17033530645962061</v>
      </c>
      <c r="R291">
        <f t="shared" si="99"/>
        <v>830.12507156393167</v>
      </c>
      <c r="S291">
        <f t="shared" si="100"/>
        <v>7801.738226689592</v>
      </c>
      <c r="T291">
        <f t="shared" si="101"/>
        <v>7</v>
      </c>
      <c r="U291">
        <f t="shared" si="102"/>
        <v>20</v>
      </c>
      <c r="V291">
        <f t="shared" si="103"/>
        <v>23</v>
      </c>
      <c r="W291">
        <f t="shared" si="104"/>
        <v>22</v>
      </c>
      <c r="X291">
        <f t="shared" si="105"/>
        <v>4</v>
      </c>
      <c r="Y291">
        <f t="shared" si="106"/>
        <v>2</v>
      </c>
      <c r="Z291" t="e">
        <f t="shared" si="107"/>
        <v>#NUM!</v>
      </c>
      <c r="AA291" t="e">
        <f t="shared" si="108"/>
        <v>#NUM!</v>
      </c>
      <c r="AB291">
        <f t="shared" si="109"/>
        <v>74</v>
      </c>
    </row>
    <row r="292" spans="1:28" ht="15">
      <c r="A292" s="102" t="s">
        <v>891</v>
      </c>
      <c r="B292" s="102" t="s">
        <v>892</v>
      </c>
      <c r="C292" s="61">
        <v>269</v>
      </c>
      <c r="D292" s="102">
        <v>7</v>
      </c>
      <c r="E292" s="102">
        <v>12</v>
      </c>
      <c r="F292" s="102">
        <v>17</v>
      </c>
      <c r="G292" s="102">
        <v>8</v>
      </c>
      <c r="H292" s="102">
        <v>3</v>
      </c>
      <c r="I292" s="102">
        <v>0</v>
      </c>
      <c r="L292" s="56">
        <f t="shared" si="94"/>
        <v>47</v>
      </c>
      <c r="M292">
        <v>56</v>
      </c>
      <c r="N292" s="58">
        <f t="shared" si="95"/>
        <v>51</v>
      </c>
      <c r="O292">
        <f t="shared" si="96"/>
        <v>0</v>
      </c>
      <c r="P292">
        <f t="shared" si="97"/>
        <v>-3.6877384920890433</v>
      </c>
      <c r="Q292">
        <f t="shared" si="98"/>
        <v>5.6974451811371649</v>
      </c>
      <c r="R292">
        <f t="shared" si="99"/>
        <v>-11545.82950200103</v>
      </c>
      <c r="S292">
        <f t="shared" si="100"/>
        <v>260955.73952358172</v>
      </c>
      <c r="T292">
        <f t="shared" si="101"/>
        <v>7</v>
      </c>
      <c r="U292">
        <f t="shared" si="102"/>
        <v>20</v>
      </c>
      <c r="V292">
        <f t="shared" si="103"/>
        <v>23</v>
      </c>
      <c r="W292">
        <f t="shared" si="104"/>
        <v>22</v>
      </c>
      <c r="X292">
        <f t="shared" si="105"/>
        <v>4</v>
      </c>
      <c r="Y292">
        <f t="shared" si="106"/>
        <v>2</v>
      </c>
      <c r="Z292" t="e">
        <f t="shared" si="107"/>
        <v>#NUM!</v>
      </c>
      <c r="AA292" t="e">
        <f t="shared" si="108"/>
        <v>#NUM!</v>
      </c>
      <c r="AB292">
        <f t="shared" si="109"/>
        <v>74</v>
      </c>
    </row>
    <row r="293" spans="1:28" ht="15">
      <c r="A293" s="102" t="s">
        <v>893</v>
      </c>
      <c r="B293" s="102" t="s">
        <v>894</v>
      </c>
      <c r="C293" s="61">
        <v>270</v>
      </c>
      <c r="D293" s="102">
        <v>6</v>
      </c>
      <c r="E293" s="102">
        <v>8</v>
      </c>
      <c r="F293" s="102">
        <v>13</v>
      </c>
      <c r="G293" s="102">
        <v>13</v>
      </c>
      <c r="H293" s="102">
        <v>4</v>
      </c>
      <c r="I293" s="102">
        <v>2</v>
      </c>
      <c r="L293" s="56">
        <f t="shared" si="94"/>
        <v>46</v>
      </c>
      <c r="M293">
        <v>76</v>
      </c>
      <c r="N293" s="58">
        <f t="shared" si="95"/>
        <v>58</v>
      </c>
      <c r="O293">
        <f t="shared" si="96"/>
        <v>0</v>
      </c>
      <c r="P293">
        <f t="shared" si="97"/>
        <v>-4.1992001791251301</v>
      </c>
      <c r="Q293">
        <f t="shared" si="98"/>
        <v>6.7746797627006137</v>
      </c>
      <c r="R293">
        <f t="shared" si="99"/>
        <v>-13147.149510996365</v>
      </c>
      <c r="S293">
        <f t="shared" si="100"/>
        <v>310295.49408637307</v>
      </c>
      <c r="T293">
        <f t="shared" si="101"/>
        <v>7</v>
      </c>
      <c r="U293">
        <f t="shared" si="102"/>
        <v>20</v>
      </c>
      <c r="V293">
        <f t="shared" si="103"/>
        <v>23</v>
      </c>
      <c r="W293">
        <f t="shared" si="104"/>
        <v>22</v>
      </c>
      <c r="X293">
        <f t="shared" si="105"/>
        <v>4</v>
      </c>
      <c r="Y293">
        <f t="shared" si="106"/>
        <v>2</v>
      </c>
      <c r="Z293" t="e">
        <f t="shared" si="107"/>
        <v>#NUM!</v>
      </c>
      <c r="AA293" t="e">
        <f t="shared" si="108"/>
        <v>#NUM!</v>
      </c>
      <c r="AB293">
        <f t="shared" si="109"/>
        <v>74</v>
      </c>
    </row>
    <row r="294" spans="1:28" ht="15">
      <c r="A294" s="102" t="s">
        <v>895</v>
      </c>
      <c r="B294" s="102" t="s">
        <v>896</v>
      </c>
      <c r="C294" s="61">
        <v>271</v>
      </c>
      <c r="D294" s="102">
        <v>8</v>
      </c>
      <c r="E294" s="102">
        <v>22</v>
      </c>
      <c r="F294" s="102">
        <v>34</v>
      </c>
      <c r="G294" s="102">
        <v>28</v>
      </c>
      <c r="H294" s="102">
        <v>2</v>
      </c>
      <c r="I294" s="102">
        <v>2</v>
      </c>
      <c r="L294" s="56">
        <f t="shared" si="94"/>
        <v>96</v>
      </c>
      <c r="M294">
        <v>95</v>
      </c>
      <c r="N294" s="58">
        <f t="shared" si="95"/>
        <v>96</v>
      </c>
      <c r="O294">
        <f t="shared" si="96"/>
        <v>0</v>
      </c>
      <c r="P294">
        <f t="shared" si="97"/>
        <v>5.8757227739020097</v>
      </c>
      <c r="Q294">
        <f t="shared" si="98"/>
        <v>10.602665556266521</v>
      </c>
      <c r="R294">
        <f t="shared" si="99"/>
        <v>18396.123666043048</v>
      </c>
      <c r="S294">
        <f t="shared" si="100"/>
        <v>485625.81002394157</v>
      </c>
      <c r="T294">
        <f t="shared" si="101"/>
        <v>7</v>
      </c>
      <c r="U294">
        <f t="shared" si="102"/>
        <v>20</v>
      </c>
      <c r="V294">
        <f t="shared" si="103"/>
        <v>23</v>
      </c>
      <c r="W294">
        <f t="shared" si="104"/>
        <v>22</v>
      </c>
      <c r="X294">
        <f t="shared" si="105"/>
        <v>4</v>
      </c>
      <c r="Y294">
        <f t="shared" si="106"/>
        <v>2</v>
      </c>
      <c r="Z294" t="e">
        <f t="shared" si="107"/>
        <v>#NUM!</v>
      </c>
      <c r="AA294" t="e">
        <f t="shared" si="108"/>
        <v>#NUM!</v>
      </c>
      <c r="AB294">
        <f t="shared" si="109"/>
        <v>74</v>
      </c>
    </row>
    <row r="295" spans="1:28" ht="15">
      <c r="A295" s="102" t="s">
        <v>897</v>
      </c>
      <c r="B295" s="102" t="s">
        <v>898</v>
      </c>
      <c r="C295" s="61">
        <v>272</v>
      </c>
      <c r="D295" s="102">
        <v>6</v>
      </c>
      <c r="E295" s="102">
        <v>11</v>
      </c>
      <c r="F295" s="102">
        <v>28</v>
      </c>
      <c r="G295" s="102">
        <v>18</v>
      </c>
      <c r="H295" s="102">
        <v>4</v>
      </c>
      <c r="I295" s="102">
        <v>2</v>
      </c>
      <c r="L295" s="56">
        <f t="shared" si="94"/>
        <v>69</v>
      </c>
      <c r="M295">
        <v>70</v>
      </c>
      <c r="N295" s="58">
        <f t="shared" si="95"/>
        <v>69</v>
      </c>
      <c r="O295">
        <f t="shared" si="96"/>
        <v>0</v>
      </c>
      <c r="P295">
        <f t="shared" si="97"/>
        <v>-6.9589455367355613E-5</v>
      </c>
      <c r="Q295">
        <f t="shared" si="98"/>
        <v>2.8623621696254277E-6</v>
      </c>
      <c r="R295">
        <f t="shared" si="99"/>
        <v>-0.21787553226244277</v>
      </c>
      <c r="S295">
        <f t="shared" si="100"/>
        <v>0.1311025930064047</v>
      </c>
      <c r="T295">
        <f t="shared" si="101"/>
        <v>7</v>
      </c>
      <c r="U295">
        <f t="shared" si="102"/>
        <v>20</v>
      </c>
      <c r="V295">
        <f t="shared" si="103"/>
        <v>23</v>
      </c>
      <c r="W295">
        <f t="shared" si="104"/>
        <v>22</v>
      </c>
      <c r="X295">
        <f t="shared" si="105"/>
        <v>4</v>
      </c>
      <c r="Y295">
        <f t="shared" si="106"/>
        <v>2</v>
      </c>
      <c r="Z295" t="e">
        <f t="shared" si="107"/>
        <v>#NUM!</v>
      </c>
      <c r="AA295" t="e">
        <f t="shared" si="108"/>
        <v>#NUM!</v>
      </c>
      <c r="AB295">
        <f t="shared" si="109"/>
        <v>74</v>
      </c>
    </row>
    <row r="296" spans="1:28" ht="15">
      <c r="A296" s="102" t="s">
        <v>899</v>
      </c>
      <c r="B296" s="102" t="s">
        <v>900</v>
      </c>
      <c r="C296" s="61">
        <v>273</v>
      </c>
      <c r="D296" s="102">
        <v>6</v>
      </c>
      <c r="E296" s="102">
        <v>21</v>
      </c>
      <c r="F296" s="102">
        <v>15</v>
      </c>
      <c r="G296" s="102">
        <v>18</v>
      </c>
      <c r="H296" s="102">
        <v>3</v>
      </c>
      <c r="I296" s="102">
        <v>2</v>
      </c>
      <c r="L296" s="56">
        <f t="shared" si="94"/>
        <v>65</v>
      </c>
      <c r="M296">
        <v>78</v>
      </c>
      <c r="N296" s="58">
        <f t="shared" si="95"/>
        <v>70</v>
      </c>
      <c r="O296">
        <f t="shared" si="96"/>
        <v>0</v>
      </c>
      <c r="P296">
        <f t="shared" si="97"/>
        <v>-3.1124245364436132E-2</v>
      </c>
      <c r="Q296">
        <f t="shared" si="98"/>
        <v>9.790355018195248E-3</v>
      </c>
      <c r="R296">
        <f t="shared" si="99"/>
        <v>-97.445963461649001</v>
      </c>
      <c r="S296">
        <f t="shared" si="100"/>
        <v>448.42016952265305</v>
      </c>
      <c r="T296">
        <f t="shared" si="101"/>
        <v>7</v>
      </c>
      <c r="U296">
        <f t="shared" si="102"/>
        <v>20</v>
      </c>
      <c r="V296">
        <f t="shared" si="103"/>
        <v>23</v>
      </c>
      <c r="W296">
        <f t="shared" si="104"/>
        <v>22</v>
      </c>
      <c r="X296">
        <f t="shared" si="105"/>
        <v>4</v>
      </c>
      <c r="Y296">
        <f t="shared" si="106"/>
        <v>2</v>
      </c>
      <c r="Z296" t="e">
        <f t="shared" si="107"/>
        <v>#NUM!</v>
      </c>
      <c r="AA296" t="e">
        <f t="shared" si="108"/>
        <v>#NUM!</v>
      </c>
      <c r="AB296">
        <f t="shared" si="109"/>
        <v>74</v>
      </c>
    </row>
    <row r="297" spans="1:28" ht="15">
      <c r="A297" s="102" t="s">
        <v>901</v>
      </c>
      <c r="B297" s="102" t="s">
        <v>902</v>
      </c>
      <c r="C297" s="61">
        <v>274</v>
      </c>
      <c r="D297" s="102">
        <v>7</v>
      </c>
      <c r="E297" s="102">
        <v>21</v>
      </c>
      <c r="F297" s="102">
        <v>26</v>
      </c>
      <c r="G297" s="102">
        <v>25</v>
      </c>
      <c r="H297" s="102">
        <v>3</v>
      </c>
      <c r="I297" s="102">
        <v>2</v>
      </c>
      <c r="L297" s="56">
        <f t="shared" si="94"/>
        <v>84</v>
      </c>
      <c r="M297">
        <v>84</v>
      </c>
      <c r="N297" s="58">
        <f t="shared" si="95"/>
        <v>84</v>
      </c>
      <c r="O297">
        <f t="shared" si="96"/>
        <v>0</v>
      </c>
      <c r="P297">
        <f t="shared" si="97"/>
        <v>0.95337941692033823</v>
      </c>
      <c r="Q297">
        <f t="shared" si="98"/>
        <v>0.93832732142541486</v>
      </c>
      <c r="R297">
        <f t="shared" si="99"/>
        <v>2984.906934722419</v>
      </c>
      <c r="S297">
        <f t="shared" si="100"/>
        <v>42977.491189986002</v>
      </c>
      <c r="T297">
        <f t="shared" si="101"/>
        <v>7</v>
      </c>
      <c r="U297">
        <f t="shared" si="102"/>
        <v>21</v>
      </c>
      <c r="V297">
        <f t="shared" si="103"/>
        <v>23</v>
      </c>
      <c r="W297">
        <f t="shared" si="104"/>
        <v>22</v>
      </c>
      <c r="X297">
        <f t="shared" si="105"/>
        <v>4</v>
      </c>
      <c r="Y297">
        <f t="shared" si="106"/>
        <v>2</v>
      </c>
      <c r="Z297" t="e">
        <f t="shared" si="107"/>
        <v>#NUM!</v>
      </c>
      <c r="AA297" t="e">
        <f t="shared" si="108"/>
        <v>#NUM!</v>
      </c>
      <c r="AB297">
        <f t="shared" si="109"/>
        <v>74</v>
      </c>
    </row>
    <row r="298" spans="1:28" ht="15">
      <c r="A298" s="102" t="s">
        <v>903</v>
      </c>
      <c r="B298" s="102" t="s">
        <v>904</v>
      </c>
      <c r="C298" s="61">
        <v>275</v>
      </c>
      <c r="D298" s="102">
        <v>7</v>
      </c>
      <c r="E298" s="102">
        <v>19</v>
      </c>
      <c r="F298" s="102">
        <v>30</v>
      </c>
      <c r="G298" s="102">
        <v>27</v>
      </c>
      <c r="H298" s="102">
        <v>4</v>
      </c>
      <c r="I298" s="102">
        <v>2</v>
      </c>
      <c r="L298" s="56">
        <f t="shared" si="94"/>
        <v>89</v>
      </c>
      <c r="M298">
        <v>83</v>
      </c>
      <c r="N298" s="58">
        <f t="shared" si="95"/>
        <v>87</v>
      </c>
      <c r="O298">
        <f t="shared" si="96"/>
        <v>0</v>
      </c>
      <c r="P298">
        <f t="shared" si="97"/>
        <v>2.3314379881841791</v>
      </c>
      <c r="Q298">
        <f t="shared" si="98"/>
        <v>3.0914708658813148</v>
      </c>
      <c r="R298">
        <f t="shared" si="99"/>
        <v>7299.4290576211661</v>
      </c>
      <c r="S298">
        <f t="shared" si="100"/>
        <v>141596.28401385475</v>
      </c>
      <c r="T298">
        <f t="shared" si="101"/>
        <v>7</v>
      </c>
      <c r="U298">
        <f t="shared" si="102"/>
        <v>21</v>
      </c>
      <c r="V298">
        <f t="shared" si="103"/>
        <v>23</v>
      </c>
      <c r="W298">
        <f t="shared" si="104"/>
        <v>22</v>
      </c>
      <c r="X298">
        <f t="shared" si="105"/>
        <v>4</v>
      </c>
      <c r="Y298">
        <f t="shared" si="106"/>
        <v>2</v>
      </c>
      <c r="Z298" t="e">
        <f t="shared" si="107"/>
        <v>#NUM!</v>
      </c>
      <c r="AA298" t="e">
        <f t="shared" si="108"/>
        <v>#NUM!</v>
      </c>
      <c r="AB298">
        <f t="shared" si="109"/>
        <v>75</v>
      </c>
    </row>
    <row r="299" spans="1:28" ht="15">
      <c r="A299" s="102" t="s">
        <v>905</v>
      </c>
      <c r="B299" s="102" t="s">
        <v>906</v>
      </c>
      <c r="C299" s="61">
        <v>276</v>
      </c>
      <c r="D299" s="102">
        <v>8</v>
      </c>
      <c r="E299" s="102">
        <v>8</v>
      </c>
      <c r="F299" s="102">
        <v>27</v>
      </c>
      <c r="G299" s="102">
        <v>20</v>
      </c>
      <c r="H299" s="102">
        <v>4</v>
      </c>
      <c r="I299" s="102">
        <v>2</v>
      </c>
      <c r="L299" s="56">
        <f t="shared" si="94"/>
        <v>69</v>
      </c>
      <c r="M299">
        <v>79</v>
      </c>
      <c r="N299" s="58">
        <f t="shared" si="95"/>
        <v>73</v>
      </c>
      <c r="O299">
        <f t="shared" si="96"/>
        <v>0</v>
      </c>
      <c r="P299">
        <f t="shared" si="97"/>
        <v>-6.9589455367355613E-5</v>
      </c>
      <c r="Q299">
        <f t="shared" si="98"/>
        <v>2.8623621696254277E-6</v>
      </c>
      <c r="R299">
        <f t="shared" si="99"/>
        <v>-0.21787553226244277</v>
      </c>
      <c r="S299">
        <f t="shared" si="100"/>
        <v>0.1311025930064047</v>
      </c>
      <c r="T299">
        <f t="shared" si="101"/>
        <v>7</v>
      </c>
      <c r="U299">
        <f t="shared" si="102"/>
        <v>21</v>
      </c>
      <c r="V299">
        <f t="shared" si="103"/>
        <v>23</v>
      </c>
      <c r="W299">
        <f t="shared" si="104"/>
        <v>22</v>
      </c>
      <c r="X299">
        <f t="shared" si="105"/>
        <v>4</v>
      </c>
      <c r="Y299">
        <f t="shared" si="106"/>
        <v>2</v>
      </c>
      <c r="Z299" t="e">
        <f t="shared" si="107"/>
        <v>#NUM!</v>
      </c>
      <c r="AA299" t="e">
        <f t="shared" si="108"/>
        <v>#NUM!</v>
      </c>
      <c r="AB299">
        <f t="shared" si="109"/>
        <v>75</v>
      </c>
    </row>
    <row r="300" spans="1:28" ht="15">
      <c r="A300" s="102" t="s">
        <v>907</v>
      </c>
      <c r="B300" s="102" t="s">
        <v>908</v>
      </c>
      <c r="C300" s="61">
        <v>277</v>
      </c>
      <c r="D300" s="102">
        <v>6</v>
      </c>
      <c r="E300" s="102">
        <v>10</v>
      </c>
      <c r="F300" s="102">
        <v>20</v>
      </c>
      <c r="G300" s="102">
        <v>16</v>
      </c>
      <c r="H300" s="102">
        <v>1</v>
      </c>
      <c r="I300" s="102">
        <v>2</v>
      </c>
      <c r="L300" s="56">
        <f t="shared" si="94"/>
        <v>55</v>
      </c>
      <c r="M300">
        <v>82</v>
      </c>
      <c r="N300" s="58">
        <f t="shared" si="95"/>
        <v>66</v>
      </c>
      <c r="O300">
        <f t="shared" si="96"/>
        <v>0</v>
      </c>
      <c r="P300">
        <f t="shared" si="97"/>
        <v>-0.99437010792437563</v>
      </c>
      <c r="Q300">
        <f t="shared" si="98"/>
        <v>0.99250052955075563</v>
      </c>
      <c r="R300">
        <f t="shared" si="99"/>
        <v>-3113.2434560123879</v>
      </c>
      <c r="S300">
        <f t="shared" si="100"/>
        <v>45458.745355540188</v>
      </c>
      <c r="T300">
        <f t="shared" si="101"/>
        <v>7</v>
      </c>
      <c r="U300">
        <f t="shared" si="102"/>
        <v>21</v>
      </c>
      <c r="V300">
        <f t="shared" si="103"/>
        <v>23</v>
      </c>
      <c r="W300">
        <f t="shared" si="104"/>
        <v>22</v>
      </c>
      <c r="X300">
        <f t="shared" si="105"/>
        <v>4</v>
      </c>
      <c r="Y300">
        <f t="shared" si="106"/>
        <v>2</v>
      </c>
      <c r="Z300" t="e">
        <f t="shared" si="107"/>
        <v>#NUM!</v>
      </c>
      <c r="AA300" t="e">
        <f t="shared" si="108"/>
        <v>#NUM!</v>
      </c>
      <c r="AB300">
        <f t="shared" si="109"/>
        <v>75</v>
      </c>
    </row>
    <row r="301" spans="1:28" ht="15">
      <c r="A301" s="102" t="s">
        <v>909</v>
      </c>
      <c r="B301" s="102" t="s">
        <v>910</v>
      </c>
      <c r="C301" s="61">
        <v>278</v>
      </c>
      <c r="D301" s="102">
        <v>8</v>
      </c>
      <c r="E301" s="102">
        <v>8</v>
      </c>
      <c r="F301" s="102">
        <v>12</v>
      </c>
      <c r="G301" s="102">
        <v>9</v>
      </c>
      <c r="H301" s="102">
        <v>4</v>
      </c>
      <c r="I301" s="102">
        <v>2</v>
      </c>
      <c r="L301" s="56">
        <f t="shared" si="94"/>
        <v>43</v>
      </c>
      <c r="M301">
        <v>81</v>
      </c>
      <c r="N301" s="58">
        <f t="shared" si="95"/>
        <v>58</v>
      </c>
      <c r="O301">
        <f t="shared" si="96"/>
        <v>0</v>
      </c>
      <c r="P301">
        <f t="shared" si="97"/>
        <v>-6.012633032436411</v>
      </c>
      <c r="Q301">
        <f t="shared" si="98"/>
        <v>10.93334195059008</v>
      </c>
      <c r="R301">
        <f t="shared" si="99"/>
        <v>-18824.771875644703</v>
      </c>
      <c r="S301">
        <f t="shared" si="100"/>
        <v>500771.52889972593</v>
      </c>
      <c r="T301">
        <f t="shared" si="101"/>
        <v>7</v>
      </c>
      <c r="U301">
        <f t="shared" si="102"/>
        <v>21</v>
      </c>
      <c r="V301">
        <f t="shared" si="103"/>
        <v>24</v>
      </c>
      <c r="W301">
        <f t="shared" si="104"/>
        <v>22</v>
      </c>
      <c r="X301">
        <f t="shared" si="105"/>
        <v>4</v>
      </c>
      <c r="Y301">
        <f t="shared" si="106"/>
        <v>2</v>
      </c>
      <c r="Z301" t="e">
        <f t="shared" si="107"/>
        <v>#NUM!</v>
      </c>
      <c r="AA301" t="e">
        <f t="shared" si="108"/>
        <v>#NUM!</v>
      </c>
      <c r="AB301">
        <f t="shared" si="109"/>
        <v>75</v>
      </c>
    </row>
    <row r="302" spans="1:28" ht="15">
      <c r="A302" s="102" t="s">
        <v>911</v>
      </c>
      <c r="B302" s="102" t="s">
        <v>912</v>
      </c>
      <c r="C302" s="61">
        <v>279</v>
      </c>
      <c r="D302" s="102">
        <v>7</v>
      </c>
      <c r="E302" s="102">
        <v>11</v>
      </c>
      <c r="F302" s="102">
        <v>15</v>
      </c>
      <c r="G302" s="102">
        <v>15</v>
      </c>
      <c r="H302" s="102">
        <v>1</v>
      </c>
      <c r="I302" s="102">
        <v>2</v>
      </c>
      <c r="L302" s="56">
        <f t="shared" si="94"/>
        <v>51</v>
      </c>
      <c r="M302">
        <v>82</v>
      </c>
      <c r="N302" s="58">
        <f t="shared" si="95"/>
        <v>63</v>
      </c>
      <c r="O302">
        <f t="shared" si="96"/>
        <v>0</v>
      </c>
      <c r="P302">
        <f t="shared" si="97"/>
        <v>-2.0558673900063806</v>
      </c>
      <c r="Q302">
        <f t="shared" si="98"/>
        <v>2.6141276886088396</v>
      </c>
      <c r="R302">
        <f t="shared" si="99"/>
        <v>-6436.6533621235922</v>
      </c>
      <c r="S302">
        <f t="shared" si="100"/>
        <v>119732.89825560639</v>
      </c>
      <c r="T302">
        <f t="shared" si="101"/>
        <v>7</v>
      </c>
      <c r="U302">
        <f t="shared" si="102"/>
        <v>21</v>
      </c>
      <c r="V302">
        <f t="shared" si="103"/>
        <v>24</v>
      </c>
      <c r="W302">
        <f t="shared" si="104"/>
        <v>22</v>
      </c>
      <c r="X302">
        <f t="shared" si="105"/>
        <v>4</v>
      </c>
      <c r="Y302">
        <f t="shared" si="106"/>
        <v>2</v>
      </c>
      <c r="Z302" t="e">
        <f t="shared" si="107"/>
        <v>#NUM!</v>
      </c>
      <c r="AA302" t="e">
        <f t="shared" si="108"/>
        <v>#NUM!</v>
      </c>
      <c r="AB302">
        <f t="shared" si="109"/>
        <v>75</v>
      </c>
    </row>
    <row r="303" spans="1:28" ht="15">
      <c r="A303" s="102" t="s">
        <v>913</v>
      </c>
      <c r="B303" s="102" t="s">
        <v>914</v>
      </c>
      <c r="C303" s="61">
        <v>280</v>
      </c>
      <c r="D303" s="102">
        <v>6</v>
      </c>
      <c r="E303" s="102">
        <v>22</v>
      </c>
      <c r="F303" s="102">
        <v>26</v>
      </c>
      <c r="G303" s="102">
        <v>17</v>
      </c>
      <c r="H303" s="102">
        <v>4</v>
      </c>
      <c r="I303" s="102">
        <v>2</v>
      </c>
      <c r="L303" s="56">
        <f t="shared" si="94"/>
        <v>77</v>
      </c>
      <c r="M303">
        <v>72</v>
      </c>
      <c r="N303" s="58">
        <f t="shared" si="95"/>
        <v>75</v>
      </c>
      <c r="O303">
        <f t="shared" si="96"/>
        <v>0</v>
      </c>
      <c r="P303">
        <f t="shared" si="97"/>
        <v>0.12933772718947115</v>
      </c>
      <c r="Q303">
        <f t="shared" si="98"/>
        <v>6.5408416204736711E-2</v>
      </c>
      <c r="R303">
        <f t="shared" si="99"/>
        <v>404.93959902780972</v>
      </c>
      <c r="S303">
        <f t="shared" si="100"/>
        <v>2995.8518386949218</v>
      </c>
      <c r="T303">
        <f t="shared" si="101"/>
        <v>7</v>
      </c>
      <c r="U303">
        <f t="shared" si="102"/>
        <v>21</v>
      </c>
      <c r="V303">
        <f t="shared" si="103"/>
        <v>24</v>
      </c>
      <c r="W303">
        <f t="shared" si="104"/>
        <v>22</v>
      </c>
      <c r="X303">
        <f t="shared" si="105"/>
        <v>4</v>
      </c>
      <c r="Y303">
        <f t="shared" si="106"/>
        <v>2</v>
      </c>
      <c r="Z303" t="e">
        <f t="shared" si="107"/>
        <v>#NUM!</v>
      </c>
      <c r="AA303" t="e">
        <f t="shared" si="108"/>
        <v>#NUM!</v>
      </c>
      <c r="AB303">
        <f t="shared" si="109"/>
        <v>75</v>
      </c>
    </row>
    <row r="304" spans="1:28" ht="15">
      <c r="A304" s="102" t="s">
        <v>915</v>
      </c>
      <c r="B304" s="102" t="s">
        <v>916</v>
      </c>
      <c r="C304" s="61">
        <v>281</v>
      </c>
      <c r="D304" s="102">
        <v>7</v>
      </c>
      <c r="E304" s="102">
        <v>22</v>
      </c>
      <c r="F304" s="102">
        <v>19</v>
      </c>
      <c r="G304" s="102">
        <v>18</v>
      </c>
      <c r="H304" s="102">
        <v>4</v>
      </c>
      <c r="I304" s="102">
        <v>2</v>
      </c>
      <c r="L304" s="56">
        <f t="shared" si="94"/>
        <v>72</v>
      </c>
      <c r="M304">
        <v>68</v>
      </c>
      <c r="N304" s="58">
        <f t="shared" si="95"/>
        <v>70</v>
      </c>
      <c r="O304">
        <f t="shared" si="96"/>
        <v>0</v>
      </c>
      <c r="P304">
        <f t="shared" si="97"/>
        <v>4.4058360381998415E-3</v>
      </c>
      <c r="Q304">
        <f t="shared" si="98"/>
        <v>7.2227809064855108E-4</v>
      </c>
      <c r="R304">
        <f t="shared" si="99"/>
        <v>13.79409950568664</v>
      </c>
      <c r="S304">
        <f t="shared" si="100"/>
        <v>33.081952927058019</v>
      </c>
      <c r="T304">
        <f t="shared" si="101"/>
        <v>7</v>
      </c>
      <c r="U304">
        <f t="shared" si="102"/>
        <v>21</v>
      </c>
      <c r="V304">
        <f t="shared" si="103"/>
        <v>24</v>
      </c>
      <c r="W304">
        <f t="shared" si="104"/>
        <v>22</v>
      </c>
      <c r="X304">
        <f t="shared" si="105"/>
        <v>4</v>
      </c>
      <c r="Y304">
        <f t="shared" si="106"/>
        <v>2</v>
      </c>
      <c r="Z304" t="e">
        <f t="shared" si="107"/>
        <v>#NUM!</v>
      </c>
      <c r="AA304" t="e">
        <f t="shared" si="108"/>
        <v>#NUM!</v>
      </c>
      <c r="AB304">
        <f t="shared" si="109"/>
        <v>75</v>
      </c>
    </row>
    <row r="305" spans="1:28" ht="15">
      <c r="A305" s="102" t="s">
        <v>917</v>
      </c>
      <c r="B305" s="102" t="s">
        <v>918</v>
      </c>
      <c r="C305" s="61">
        <v>282</v>
      </c>
      <c r="D305" s="102">
        <v>5</v>
      </c>
      <c r="E305" s="102">
        <v>22</v>
      </c>
      <c r="F305" s="102">
        <v>16</v>
      </c>
      <c r="G305" s="102">
        <v>19</v>
      </c>
      <c r="H305" s="102">
        <v>4</v>
      </c>
      <c r="I305" s="102">
        <v>2</v>
      </c>
      <c r="L305" s="56">
        <f t="shared" si="94"/>
        <v>68</v>
      </c>
      <c r="M305">
        <v>68</v>
      </c>
      <c r="N305" s="58">
        <f t="shared" si="95"/>
        <v>68</v>
      </c>
      <c r="O305">
        <f t="shared" si="96"/>
        <v>0</v>
      </c>
      <c r="P305">
        <f t="shared" si="97"/>
        <v>-1.3125147992781839E-3</v>
      </c>
      <c r="Q305">
        <f t="shared" si="98"/>
        <v>1.4370513223903352E-4</v>
      </c>
      <c r="R305">
        <f t="shared" si="99"/>
        <v>-4.1093130990246767</v>
      </c>
      <c r="S305">
        <f t="shared" si="100"/>
        <v>6.582016652117443</v>
      </c>
      <c r="T305">
        <f t="shared" si="101"/>
        <v>7</v>
      </c>
      <c r="U305">
        <f t="shared" si="102"/>
        <v>21</v>
      </c>
      <c r="V305">
        <f t="shared" si="103"/>
        <v>24</v>
      </c>
      <c r="W305">
        <f t="shared" si="104"/>
        <v>22</v>
      </c>
      <c r="X305">
        <f t="shared" si="105"/>
        <v>4</v>
      </c>
      <c r="Y305">
        <f t="shared" si="106"/>
        <v>2</v>
      </c>
      <c r="Z305" t="e">
        <f t="shared" si="107"/>
        <v>#NUM!</v>
      </c>
      <c r="AA305" t="e">
        <f t="shared" si="108"/>
        <v>#NUM!</v>
      </c>
      <c r="AB305">
        <f t="shared" si="109"/>
        <v>75</v>
      </c>
    </row>
    <row r="306" spans="1:28" ht="15">
      <c r="A306" s="102" t="s">
        <v>919</v>
      </c>
      <c r="B306" s="102" t="s">
        <v>920</v>
      </c>
      <c r="C306" s="61">
        <v>283</v>
      </c>
      <c r="D306" s="102">
        <v>7</v>
      </c>
      <c r="E306" s="102">
        <v>22</v>
      </c>
      <c r="F306" s="102">
        <v>16</v>
      </c>
      <c r="G306" s="102">
        <v>10</v>
      </c>
      <c r="H306" s="102">
        <v>4</v>
      </c>
      <c r="I306" s="102">
        <v>2</v>
      </c>
      <c r="L306" s="56">
        <f t="shared" si="94"/>
        <v>61</v>
      </c>
      <c r="M306">
        <v>78</v>
      </c>
      <c r="N306" s="58">
        <f t="shared" si="95"/>
        <v>68</v>
      </c>
      <c r="O306">
        <f t="shared" si="96"/>
        <v>0</v>
      </c>
      <c r="P306">
        <f t="shared" si="97"/>
        <v>-0.20327905734999993</v>
      </c>
      <c r="Q306">
        <f t="shared" si="98"/>
        <v>0.11952447666835576</v>
      </c>
      <c r="R306">
        <f t="shared" si="99"/>
        <v>-636.44028515726916</v>
      </c>
      <c r="S306">
        <f t="shared" si="100"/>
        <v>5474.4885134523529</v>
      </c>
      <c r="T306">
        <f t="shared" si="101"/>
        <v>7</v>
      </c>
      <c r="U306">
        <f t="shared" si="102"/>
        <v>21</v>
      </c>
      <c r="V306">
        <f t="shared" si="103"/>
        <v>24</v>
      </c>
      <c r="W306">
        <f t="shared" si="104"/>
        <v>22</v>
      </c>
      <c r="X306">
        <f t="shared" si="105"/>
        <v>4</v>
      </c>
      <c r="Y306">
        <f t="shared" si="106"/>
        <v>2</v>
      </c>
      <c r="Z306" t="e">
        <f t="shared" si="107"/>
        <v>#NUM!</v>
      </c>
      <c r="AA306" t="e">
        <f t="shared" si="108"/>
        <v>#NUM!</v>
      </c>
      <c r="AB306">
        <f t="shared" si="109"/>
        <v>75</v>
      </c>
    </row>
    <row r="307" spans="1:28" ht="15">
      <c r="A307" s="102" t="s">
        <v>921</v>
      </c>
      <c r="B307" s="102" t="s">
        <v>922</v>
      </c>
      <c r="C307" s="61">
        <v>284</v>
      </c>
      <c r="D307" s="102">
        <v>7</v>
      </c>
      <c r="E307" s="102">
        <v>22</v>
      </c>
      <c r="F307" s="102">
        <v>33</v>
      </c>
      <c r="G307" s="102">
        <v>24</v>
      </c>
      <c r="H307" s="102">
        <v>4</v>
      </c>
      <c r="I307" s="102">
        <v>2</v>
      </c>
      <c r="L307" s="56">
        <f t="shared" si="94"/>
        <v>92</v>
      </c>
      <c r="M307">
        <v>92</v>
      </c>
      <c r="N307" s="58">
        <f t="shared" si="95"/>
        <v>92</v>
      </c>
      <c r="O307">
        <f t="shared" si="96"/>
        <v>0</v>
      </c>
      <c r="P307">
        <f t="shared" si="97"/>
        <v>3.5890400937903157</v>
      </c>
      <c r="Q307">
        <f t="shared" si="98"/>
        <v>5.4950428062891392</v>
      </c>
      <c r="R307">
        <f t="shared" si="99"/>
        <v>11236.817656035739</v>
      </c>
      <c r="S307">
        <f t="shared" si="100"/>
        <v>251685.25780228965</v>
      </c>
      <c r="T307">
        <f t="shared" si="101"/>
        <v>7</v>
      </c>
      <c r="U307">
        <f t="shared" si="102"/>
        <v>21</v>
      </c>
      <c r="V307">
        <f t="shared" si="103"/>
        <v>24</v>
      </c>
      <c r="W307">
        <f t="shared" si="104"/>
        <v>22</v>
      </c>
      <c r="X307">
        <f t="shared" si="105"/>
        <v>4</v>
      </c>
      <c r="Y307">
        <f t="shared" si="106"/>
        <v>2</v>
      </c>
      <c r="Z307" t="e">
        <f t="shared" si="107"/>
        <v>#NUM!</v>
      </c>
      <c r="AA307" t="e">
        <f t="shared" si="108"/>
        <v>#NUM!</v>
      </c>
      <c r="AB307">
        <f t="shared" si="109"/>
        <v>75</v>
      </c>
    </row>
    <row r="308" spans="1:28" ht="15">
      <c r="A308" s="102" t="s">
        <v>923</v>
      </c>
      <c r="B308" s="102" t="s">
        <v>924</v>
      </c>
      <c r="C308" s="61">
        <v>285</v>
      </c>
      <c r="D308" s="102">
        <v>2</v>
      </c>
      <c r="E308" s="102">
        <v>13</v>
      </c>
      <c r="F308" s="102">
        <v>23</v>
      </c>
      <c r="G308" s="102">
        <v>20</v>
      </c>
      <c r="H308" s="102">
        <v>4</v>
      </c>
      <c r="I308" s="102">
        <v>2</v>
      </c>
      <c r="L308" s="56">
        <f t="shared" si="94"/>
        <v>64</v>
      </c>
      <c r="M308">
        <v>78</v>
      </c>
      <c r="N308" s="58">
        <f t="shared" si="95"/>
        <v>70</v>
      </c>
      <c r="O308">
        <f t="shared" si="96"/>
        <v>0</v>
      </c>
      <c r="P308">
        <f t="shared" si="97"/>
        <v>-5.6143808015216352E-2</v>
      </c>
      <c r="Q308">
        <f t="shared" si="98"/>
        <v>2.14982192497504E-2</v>
      </c>
      <c r="R308">
        <f t="shared" si="99"/>
        <v>-175.77895946996964</v>
      </c>
      <c r="S308">
        <f t="shared" si="100"/>
        <v>984.66655218242715</v>
      </c>
      <c r="T308">
        <f t="shared" si="101"/>
        <v>7</v>
      </c>
      <c r="U308">
        <f t="shared" si="102"/>
        <v>21</v>
      </c>
      <c r="V308">
        <f t="shared" si="103"/>
        <v>24</v>
      </c>
      <c r="W308">
        <f t="shared" si="104"/>
        <v>22</v>
      </c>
      <c r="X308">
        <f t="shared" si="105"/>
        <v>4</v>
      </c>
      <c r="Y308">
        <f t="shared" si="106"/>
        <v>2</v>
      </c>
      <c r="Z308" t="e">
        <f t="shared" si="107"/>
        <v>#NUM!</v>
      </c>
      <c r="AA308" t="e">
        <f t="shared" si="108"/>
        <v>#NUM!</v>
      </c>
      <c r="AB308">
        <f t="shared" si="109"/>
        <v>75</v>
      </c>
    </row>
    <row r="309" spans="1:28" ht="15">
      <c r="A309" s="102" t="s">
        <v>925</v>
      </c>
      <c r="B309" s="102" t="s">
        <v>926</v>
      </c>
      <c r="C309" s="61">
        <v>286</v>
      </c>
      <c r="D309" s="102">
        <v>7</v>
      </c>
      <c r="E309" s="102">
        <v>21</v>
      </c>
      <c r="F309" s="102">
        <v>20</v>
      </c>
      <c r="G309" s="102">
        <v>21</v>
      </c>
      <c r="H309" s="102">
        <v>4</v>
      </c>
      <c r="I309" s="102">
        <v>2</v>
      </c>
      <c r="L309" s="56">
        <f t="shared" si="94"/>
        <v>75</v>
      </c>
      <c r="M309">
        <v>77</v>
      </c>
      <c r="N309" s="58">
        <f t="shared" si="95"/>
        <v>76</v>
      </c>
      <c r="O309">
        <f t="shared" si="96"/>
        <v>0</v>
      </c>
      <c r="P309">
        <f t="shared" si="97"/>
        <v>5.0245641717409369E-2</v>
      </c>
      <c r="Q309">
        <f t="shared" si="98"/>
        <v>1.8540916426101162E-2</v>
      </c>
      <c r="R309">
        <f t="shared" si="99"/>
        <v>157.3125680501293</v>
      </c>
      <c r="S309">
        <f t="shared" si="100"/>
        <v>849.21546475545995</v>
      </c>
      <c r="T309">
        <f t="shared" si="101"/>
        <v>7</v>
      </c>
      <c r="U309">
        <f t="shared" si="102"/>
        <v>21</v>
      </c>
      <c r="V309">
        <f t="shared" si="103"/>
        <v>24</v>
      </c>
      <c r="W309">
        <f t="shared" si="104"/>
        <v>22</v>
      </c>
      <c r="X309">
        <f t="shared" si="105"/>
        <v>4</v>
      </c>
      <c r="Y309">
        <f t="shared" si="106"/>
        <v>2</v>
      </c>
      <c r="Z309" t="e">
        <f t="shared" si="107"/>
        <v>#NUM!</v>
      </c>
      <c r="AA309" t="e">
        <f t="shared" si="108"/>
        <v>#NUM!</v>
      </c>
      <c r="AB309">
        <f t="shared" si="109"/>
        <v>76</v>
      </c>
    </row>
    <row r="310" spans="1:28" ht="15">
      <c r="A310" s="102" t="s">
        <v>927</v>
      </c>
      <c r="B310" s="102" t="s">
        <v>928</v>
      </c>
      <c r="C310" s="61">
        <v>287</v>
      </c>
      <c r="D310" s="102">
        <v>7</v>
      </c>
      <c r="E310" s="102">
        <v>11</v>
      </c>
      <c r="F310" s="102">
        <v>21</v>
      </c>
      <c r="G310" s="102">
        <v>25</v>
      </c>
      <c r="H310" s="102">
        <v>1</v>
      </c>
      <c r="I310" s="102">
        <v>1</v>
      </c>
      <c r="L310" s="56">
        <f t="shared" si="94"/>
        <v>66</v>
      </c>
      <c r="M310">
        <v>81</v>
      </c>
      <c r="N310" s="58">
        <f t="shared" si="95"/>
        <v>72</v>
      </c>
      <c r="O310">
        <f t="shared" si="96"/>
        <v>0</v>
      </c>
      <c r="P310">
        <f t="shared" si="97"/>
        <v>-1.4923442468436847E-2</v>
      </c>
      <c r="Q310">
        <f t="shared" si="98"/>
        <v>3.6741652689036646E-3</v>
      </c>
      <c r="R310">
        <f t="shared" si="99"/>
        <v>-46.723357063717962</v>
      </c>
      <c r="S310">
        <f t="shared" si="100"/>
        <v>168.2849916753824</v>
      </c>
      <c r="T310">
        <f t="shared" si="101"/>
        <v>7</v>
      </c>
      <c r="U310">
        <f t="shared" si="102"/>
        <v>21</v>
      </c>
      <c r="V310">
        <f t="shared" si="103"/>
        <v>24</v>
      </c>
      <c r="W310">
        <f t="shared" si="104"/>
        <v>23</v>
      </c>
      <c r="X310">
        <f t="shared" si="105"/>
        <v>4</v>
      </c>
      <c r="Y310">
        <f t="shared" si="106"/>
        <v>2</v>
      </c>
      <c r="Z310" t="e">
        <f t="shared" si="107"/>
        <v>#NUM!</v>
      </c>
      <c r="AA310" t="e">
        <f t="shared" si="108"/>
        <v>#NUM!</v>
      </c>
      <c r="AB310">
        <f t="shared" si="109"/>
        <v>76</v>
      </c>
    </row>
    <row r="311" spans="1:28" ht="15">
      <c r="A311" s="102" t="s">
        <v>929</v>
      </c>
      <c r="B311" s="102" t="s">
        <v>930</v>
      </c>
      <c r="C311" s="61">
        <v>288</v>
      </c>
      <c r="D311" s="102">
        <v>5</v>
      </c>
      <c r="E311" s="102">
        <v>7</v>
      </c>
      <c r="F311" s="102">
        <v>21</v>
      </c>
      <c r="G311" s="102">
        <v>24</v>
      </c>
      <c r="H311" s="102">
        <v>4</v>
      </c>
      <c r="I311" s="102">
        <v>2</v>
      </c>
      <c r="L311" s="56">
        <f t="shared" si="94"/>
        <v>63</v>
      </c>
      <c r="M311">
        <v>68</v>
      </c>
      <c r="N311" s="58">
        <f t="shared" si="95"/>
        <v>65</v>
      </c>
      <c r="O311">
        <f t="shared" si="96"/>
        <v>0</v>
      </c>
      <c r="P311">
        <f t="shared" si="97"/>
        <v>-9.1898530706153253E-2</v>
      </c>
      <c r="Q311">
        <f t="shared" si="98"/>
        <v>4.1471023814657039E-2</v>
      </c>
      <c r="R311">
        <f t="shared" si="99"/>
        <v>-287.7223450886799</v>
      </c>
      <c r="S311">
        <f t="shared" si="100"/>
        <v>1899.4656980962634</v>
      </c>
      <c r="T311">
        <f t="shared" si="101"/>
        <v>7</v>
      </c>
      <c r="U311">
        <f t="shared" si="102"/>
        <v>21</v>
      </c>
      <c r="V311">
        <f t="shared" si="103"/>
        <v>24</v>
      </c>
      <c r="W311">
        <f t="shared" si="104"/>
        <v>23</v>
      </c>
      <c r="X311">
        <f t="shared" si="105"/>
        <v>4</v>
      </c>
      <c r="Y311">
        <f t="shared" si="106"/>
        <v>2</v>
      </c>
      <c r="Z311" t="e">
        <f t="shared" si="107"/>
        <v>#NUM!</v>
      </c>
      <c r="AA311" t="e">
        <f t="shared" si="108"/>
        <v>#NUM!</v>
      </c>
      <c r="AB311">
        <f t="shared" si="109"/>
        <v>76</v>
      </c>
    </row>
    <row r="312" spans="1:28" ht="15">
      <c r="A312" s="102" t="s">
        <v>931</v>
      </c>
      <c r="B312" s="102" t="s">
        <v>932</v>
      </c>
      <c r="C312" s="61">
        <v>289</v>
      </c>
      <c r="D312" s="102">
        <v>5</v>
      </c>
      <c r="E312" s="102">
        <v>13</v>
      </c>
      <c r="F312" s="102">
        <v>18</v>
      </c>
      <c r="G312" s="102">
        <v>27</v>
      </c>
      <c r="H312" s="102">
        <v>4</v>
      </c>
      <c r="I312" s="102">
        <v>2</v>
      </c>
      <c r="L312" s="56">
        <f t="shared" si="94"/>
        <v>69</v>
      </c>
      <c r="M312">
        <v>76</v>
      </c>
      <c r="N312" s="58">
        <f t="shared" si="95"/>
        <v>72</v>
      </c>
      <c r="O312">
        <f t="shared" si="96"/>
        <v>0</v>
      </c>
      <c r="P312">
        <f t="shared" si="97"/>
        <v>-6.9589455367355613E-5</v>
      </c>
      <c r="Q312">
        <f t="shared" si="98"/>
        <v>2.8623621696254277E-6</v>
      </c>
      <c r="R312">
        <f t="shared" si="99"/>
        <v>-0.21787553226244277</v>
      </c>
      <c r="S312">
        <f t="shared" si="100"/>
        <v>0.1311025930064047</v>
      </c>
      <c r="T312">
        <f t="shared" si="101"/>
        <v>7</v>
      </c>
      <c r="U312">
        <f t="shared" si="102"/>
        <v>21</v>
      </c>
      <c r="V312">
        <f t="shared" si="103"/>
        <v>24</v>
      </c>
      <c r="W312">
        <f t="shared" si="104"/>
        <v>23</v>
      </c>
      <c r="X312">
        <f t="shared" si="105"/>
        <v>4</v>
      </c>
      <c r="Y312">
        <f t="shared" si="106"/>
        <v>2</v>
      </c>
      <c r="Z312" t="e">
        <f t="shared" si="107"/>
        <v>#NUM!</v>
      </c>
      <c r="AA312" t="e">
        <f t="shared" si="108"/>
        <v>#NUM!</v>
      </c>
      <c r="AB312">
        <f t="shared" si="109"/>
        <v>76</v>
      </c>
    </row>
    <row r="313" spans="1:28" ht="15">
      <c r="A313" s="102" t="s">
        <v>933</v>
      </c>
      <c r="B313" s="102" t="s">
        <v>934</v>
      </c>
      <c r="C313" s="61">
        <v>290</v>
      </c>
      <c r="D313" s="102">
        <v>7</v>
      </c>
      <c r="E313" s="102">
        <v>22</v>
      </c>
      <c r="F313" s="102">
        <v>29</v>
      </c>
      <c r="G313" s="102">
        <v>28</v>
      </c>
      <c r="H313" s="102">
        <v>4</v>
      </c>
      <c r="I313" s="102">
        <v>2</v>
      </c>
      <c r="L313" s="56">
        <f t="shared" si="94"/>
        <v>92</v>
      </c>
      <c r="M313">
        <v>93</v>
      </c>
      <c r="N313" s="58">
        <f t="shared" si="95"/>
        <v>92</v>
      </c>
      <c r="O313">
        <f t="shared" si="96"/>
        <v>0</v>
      </c>
      <c r="P313">
        <f t="shared" si="97"/>
        <v>3.5890400937903157</v>
      </c>
      <c r="Q313">
        <f t="shared" si="98"/>
        <v>5.4950428062891392</v>
      </c>
      <c r="R313">
        <f t="shared" si="99"/>
        <v>11236.817656035739</v>
      </c>
      <c r="S313">
        <f t="shared" si="100"/>
        <v>251685.25780228965</v>
      </c>
      <c r="T313">
        <f t="shared" si="101"/>
        <v>7</v>
      </c>
      <c r="U313">
        <f t="shared" si="102"/>
        <v>21</v>
      </c>
      <c r="V313">
        <f t="shared" si="103"/>
        <v>24</v>
      </c>
      <c r="W313">
        <f t="shared" si="104"/>
        <v>23</v>
      </c>
      <c r="X313">
        <f t="shared" si="105"/>
        <v>4</v>
      </c>
      <c r="Y313">
        <f t="shared" si="106"/>
        <v>2</v>
      </c>
      <c r="Z313" t="e">
        <f t="shared" si="107"/>
        <v>#NUM!</v>
      </c>
      <c r="AA313" t="e">
        <f t="shared" si="108"/>
        <v>#NUM!</v>
      </c>
      <c r="AB313">
        <f t="shared" si="109"/>
        <v>76</v>
      </c>
    </row>
    <row r="314" spans="1:28" ht="15">
      <c r="A314" s="102" t="s">
        <v>935</v>
      </c>
      <c r="B314" s="102" t="s">
        <v>936</v>
      </c>
      <c r="C314" s="61">
        <v>291</v>
      </c>
      <c r="D314" s="102">
        <v>7</v>
      </c>
      <c r="E314" s="102">
        <v>10</v>
      </c>
      <c r="F314" s="102">
        <v>28</v>
      </c>
      <c r="G314" s="102">
        <v>19</v>
      </c>
      <c r="H314" s="102">
        <v>4</v>
      </c>
      <c r="I314" s="102">
        <v>2</v>
      </c>
      <c r="L314" s="56">
        <f t="shared" si="94"/>
        <v>70</v>
      </c>
      <c r="M314">
        <v>75</v>
      </c>
      <c r="N314" s="58">
        <f t="shared" si="95"/>
        <v>72</v>
      </c>
      <c r="O314">
        <f t="shared" si="96"/>
        <v>0</v>
      </c>
      <c r="P314">
        <f t="shared" si="97"/>
        <v>2.0177275265440186E-5</v>
      </c>
      <c r="Q314">
        <f t="shared" si="98"/>
        <v>5.4930897106446123E-7</v>
      </c>
      <c r="R314">
        <f t="shared" si="99"/>
        <v>6.3172424110188197E-2</v>
      </c>
      <c r="S314">
        <f t="shared" si="100"/>
        <v>2.5159580165096673E-2</v>
      </c>
      <c r="T314">
        <f t="shared" si="101"/>
        <v>7</v>
      </c>
      <c r="U314">
        <f t="shared" si="102"/>
        <v>21</v>
      </c>
      <c r="V314">
        <f t="shared" si="103"/>
        <v>24</v>
      </c>
      <c r="W314">
        <f t="shared" si="104"/>
        <v>23</v>
      </c>
      <c r="X314">
        <f t="shared" si="105"/>
        <v>4</v>
      </c>
      <c r="Y314">
        <f t="shared" si="106"/>
        <v>2</v>
      </c>
      <c r="Z314" t="e">
        <f t="shared" si="107"/>
        <v>#NUM!</v>
      </c>
      <c r="AA314" t="e">
        <f t="shared" si="108"/>
        <v>#NUM!</v>
      </c>
      <c r="AB314">
        <f t="shared" si="109"/>
        <v>76</v>
      </c>
    </row>
    <row r="315" spans="1:28" ht="15">
      <c r="A315" s="102" t="s">
        <v>937</v>
      </c>
      <c r="B315" s="102" t="s">
        <v>938</v>
      </c>
      <c r="C315" s="61">
        <v>292</v>
      </c>
      <c r="D315" s="102">
        <v>6</v>
      </c>
      <c r="E315" s="102">
        <v>22</v>
      </c>
      <c r="F315" s="102">
        <v>18</v>
      </c>
      <c r="G315" s="102">
        <v>22</v>
      </c>
      <c r="H315" s="102">
        <v>4</v>
      </c>
      <c r="I315" s="102">
        <v>2</v>
      </c>
      <c r="L315" s="56">
        <f t="shared" ref="L315:L378" si="110">SUM(D315:K315)</f>
        <v>74</v>
      </c>
      <c r="M315">
        <v>86</v>
      </c>
      <c r="N315" s="58">
        <f t="shared" ref="N315:N378" si="111">ROUND(M315*0.4+L315*0.6,0)</f>
        <v>79</v>
      </c>
      <c r="O315">
        <f t="shared" ref="O315:O378" si="112">IF(OR((L315&gt;($L$11+1.5*($L$11-$L$8))),(L315&lt;($L$8-1.5*($L$11-$L$8)))),1,0)</f>
        <v>0</v>
      </c>
      <c r="P315">
        <f t="shared" ref="P315:P378" si="113">(L315-$L$13)^3/($L$14)^3</f>
        <v>2.7175663772530834E-2</v>
      </c>
      <c r="Q315">
        <f t="shared" si="98"/>
        <v>8.1703415911545275E-3</v>
      </c>
      <c r="R315">
        <f t="shared" si="99"/>
        <v>85.083468145704671</v>
      </c>
      <c r="S315">
        <f t="shared" si="100"/>
        <v>374.21992916032889</v>
      </c>
      <c r="T315">
        <f t="shared" si="101"/>
        <v>7</v>
      </c>
      <c r="U315">
        <f t="shared" si="102"/>
        <v>21</v>
      </c>
      <c r="V315">
        <f t="shared" si="103"/>
        <v>24</v>
      </c>
      <c r="W315">
        <f t="shared" si="104"/>
        <v>23</v>
      </c>
      <c r="X315">
        <f t="shared" si="105"/>
        <v>4</v>
      </c>
      <c r="Y315">
        <f t="shared" si="106"/>
        <v>2</v>
      </c>
      <c r="Z315" t="e">
        <f t="shared" si="107"/>
        <v>#NUM!</v>
      </c>
      <c r="AA315" t="e">
        <f t="shared" si="108"/>
        <v>#NUM!</v>
      </c>
      <c r="AB315">
        <f t="shared" si="109"/>
        <v>76</v>
      </c>
    </row>
    <row r="316" spans="1:28" ht="15">
      <c r="A316" s="102" t="s">
        <v>939</v>
      </c>
      <c r="B316" s="102" t="s">
        <v>940</v>
      </c>
      <c r="C316" s="61">
        <v>293</v>
      </c>
      <c r="D316" s="102">
        <v>7</v>
      </c>
      <c r="E316" s="102">
        <v>10</v>
      </c>
      <c r="F316" s="102">
        <v>11</v>
      </c>
      <c r="G316" s="102">
        <v>9</v>
      </c>
      <c r="H316" s="102">
        <v>4</v>
      </c>
      <c r="I316" s="102">
        <v>2</v>
      </c>
      <c r="L316" s="56">
        <f t="shared" si="110"/>
        <v>43</v>
      </c>
      <c r="M316">
        <v>69</v>
      </c>
      <c r="N316" s="58">
        <f t="shared" si="111"/>
        <v>53</v>
      </c>
      <c r="O316">
        <f t="shared" si="112"/>
        <v>0</v>
      </c>
      <c r="P316">
        <f t="shared" si="113"/>
        <v>-6.012633032436411</v>
      </c>
      <c r="Q316">
        <f t="shared" si="98"/>
        <v>10.93334195059008</v>
      </c>
      <c r="R316">
        <f t="shared" si="99"/>
        <v>-18824.771875644703</v>
      </c>
      <c r="S316">
        <f t="shared" si="100"/>
        <v>500771.52889972593</v>
      </c>
      <c r="T316">
        <f t="shared" si="101"/>
        <v>7</v>
      </c>
      <c r="U316">
        <f t="shared" si="102"/>
        <v>21</v>
      </c>
      <c r="V316">
        <f t="shared" si="103"/>
        <v>24</v>
      </c>
      <c r="W316">
        <f t="shared" si="104"/>
        <v>23</v>
      </c>
      <c r="X316">
        <f t="shared" si="105"/>
        <v>4</v>
      </c>
      <c r="Y316">
        <f t="shared" si="106"/>
        <v>2</v>
      </c>
      <c r="Z316" t="e">
        <f t="shared" si="107"/>
        <v>#NUM!</v>
      </c>
      <c r="AA316" t="e">
        <f t="shared" si="108"/>
        <v>#NUM!</v>
      </c>
      <c r="AB316">
        <f t="shared" si="109"/>
        <v>76</v>
      </c>
    </row>
    <row r="317" spans="1:28" ht="15">
      <c r="A317" s="102" t="s">
        <v>941</v>
      </c>
      <c r="B317" s="102" t="s">
        <v>942</v>
      </c>
      <c r="C317" s="61">
        <v>294</v>
      </c>
      <c r="D317" s="102">
        <v>8</v>
      </c>
      <c r="E317" s="102">
        <v>8</v>
      </c>
      <c r="F317" s="102">
        <v>23</v>
      </c>
      <c r="G317" s="102">
        <v>25</v>
      </c>
      <c r="H317" s="102">
        <v>4</v>
      </c>
      <c r="I317" s="102">
        <v>2</v>
      </c>
      <c r="L317" s="56">
        <f t="shared" si="110"/>
        <v>70</v>
      </c>
      <c r="M317">
        <v>86</v>
      </c>
      <c r="N317" s="58">
        <f t="shared" si="111"/>
        <v>76</v>
      </c>
      <c r="O317">
        <f t="shared" si="112"/>
        <v>0</v>
      </c>
      <c r="P317">
        <f t="shared" si="113"/>
        <v>2.0177275265440186E-5</v>
      </c>
      <c r="Q317">
        <f t="shared" si="98"/>
        <v>5.4930897106446123E-7</v>
      </c>
      <c r="R317">
        <f t="shared" si="99"/>
        <v>6.3172424110188197E-2</v>
      </c>
      <c r="S317">
        <f t="shared" si="100"/>
        <v>2.5159580165096673E-2</v>
      </c>
      <c r="T317">
        <f t="shared" si="101"/>
        <v>7</v>
      </c>
      <c r="U317">
        <f t="shared" si="102"/>
        <v>21</v>
      </c>
      <c r="V317">
        <f t="shared" si="103"/>
        <v>24</v>
      </c>
      <c r="W317">
        <f t="shared" si="104"/>
        <v>23</v>
      </c>
      <c r="X317">
        <f t="shared" si="105"/>
        <v>4</v>
      </c>
      <c r="Y317">
        <f t="shared" si="106"/>
        <v>2</v>
      </c>
      <c r="Z317" t="e">
        <f t="shared" si="107"/>
        <v>#NUM!</v>
      </c>
      <c r="AA317" t="e">
        <f t="shared" si="108"/>
        <v>#NUM!</v>
      </c>
      <c r="AB317">
        <f t="shared" si="109"/>
        <v>76</v>
      </c>
    </row>
    <row r="318" spans="1:28" ht="15">
      <c r="A318" s="102" t="s">
        <v>943</v>
      </c>
      <c r="B318" s="102" t="s">
        <v>944</v>
      </c>
      <c r="C318" s="61">
        <v>295</v>
      </c>
      <c r="D318" s="102">
        <v>8</v>
      </c>
      <c r="E318" s="102">
        <v>22</v>
      </c>
      <c r="F318" s="102">
        <v>31</v>
      </c>
      <c r="G318" s="102">
        <v>27</v>
      </c>
      <c r="H318" s="102">
        <v>4</v>
      </c>
      <c r="I318" s="102">
        <v>2</v>
      </c>
      <c r="L318" s="56">
        <f t="shared" si="110"/>
        <v>94</v>
      </c>
      <c r="M318">
        <v>94</v>
      </c>
      <c r="N318" s="58">
        <f t="shared" si="111"/>
        <v>94</v>
      </c>
      <c r="O318">
        <f t="shared" si="112"/>
        <v>0</v>
      </c>
      <c r="P318">
        <f t="shared" si="113"/>
        <v>4.6388677368039328</v>
      </c>
      <c r="Q318">
        <f t="shared" si="98"/>
        <v>7.7365853341550315</v>
      </c>
      <c r="R318">
        <f t="shared" si="99"/>
        <v>14523.691440260172</v>
      </c>
      <c r="S318">
        <f t="shared" si="100"/>
        <v>354352.92189310107</v>
      </c>
      <c r="T318">
        <f t="shared" si="101"/>
        <v>7</v>
      </c>
      <c r="U318">
        <f t="shared" si="102"/>
        <v>21</v>
      </c>
      <c r="V318">
        <f t="shared" si="103"/>
        <v>24</v>
      </c>
      <c r="W318">
        <f t="shared" si="104"/>
        <v>23</v>
      </c>
      <c r="X318">
        <f t="shared" si="105"/>
        <v>4</v>
      </c>
      <c r="Y318">
        <f t="shared" si="106"/>
        <v>2</v>
      </c>
      <c r="Z318" t="e">
        <f t="shared" si="107"/>
        <v>#NUM!</v>
      </c>
      <c r="AA318" t="e">
        <f t="shared" si="108"/>
        <v>#NUM!</v>
      </c>
      <c r="AB318">
        <f t="shared" si="109"/>
        <v>76</v>
      </c>
    </row>
    <row r="319" spans="1:28" ht="15">
      <c r="A319" s="102" t="s">
        <v>945</v>
      </c>
      <c r="B319" s="102" t="s">
        <v>946</v>
      </c>
      <c r="C319" s="61">
        <v>296</v>
      </c>
      <c r="D319" s="102">
        <v>8</v>
      </c>
      <c r="E319" s="102">
        <v>18</v>
      </c>
      <c r="F319" s="102">
        <v>25</v>
      </c>
      <c r="G319" s="102">
        <v>25</v>
      </c>
      <c r="H319" s="102">
        <v>4</v>
      </c>
      <c r="I319" s="102">
        <v>2</v>
      </c>
      <c r="L319" s="56">
        <f t="shared" si="110"/>
        <v>82</v>
      </c>
      <c r="M319">
        <v>72</v>
      </c>
      <c r="N319" s="58">
        <f t="shared" si="111"/>
        <v>78</v>
      </c>
      <c r="O319">
        <f t="shared" si="112"/>
        <v>0</v>
      </c>
      <c r="P319">
        <f t="shared" si="113"/>
        <v>0.60872071008393702</v>
      </c>
      <c r="Q319">
        <f t="shared" si="98"/>
        <v>0.5158903888408225</v>
      </c>
      <c r="R319">
        <f t="shared" si="99"/>
        <v>1905.8253582901928</v>
      </c>
      <c r="S319">
        <f t="shared" si="100"/>
        <v>23628.934312307851</v>
      </c>
      <c r="T319">
        <f t="shared" si="101"/>
        <v>7</v>
      </c>
      <c r="U319">
        <f t="shared" si="102"/>
        <v>21</v>
      </c>
      <c r="V319">
        <f t="shared" si="103"/>
        <v>24</v>
      </c>
      <c r="W319">
        <f t="shared" si="104"/>
        <v>23</v>
      </c>
      <c r="X319">
        <f t="shared" si="105"/>
        <v>4</v>
      </c>
      <c r="Y319">
        <f t="shared" si="106"/>
        <v>2</v>
      </c>
      <c r="Z319" t="e">
        <f t="shared" si="107"/>
        <v>#NUM!</v>
      </c>
      <c r="AA319" t="e">
        <f t="shared" si="108"/>
        <v>#NUM!</v>
      </c>
      <c r="AB319">
        <f t="shared" si="109"/>
        <v>76</v>
      </c>
    </row>
    <row r="320" spans="1:28" ht="15">
      <c r="A320" s="102" t="s">
        <v>947</v>
      </c>
      <c r="B320" s="102" t="s">
        <v>948</v>
      </c>
      <c r="C320" s="61">
        <v>297</v>
      </c>
      <c r="D320" s="102">
        <v>5</v>
      </c>
      <c r="E320" s="102">
        <v>13</v>
      </c>
      <c r="F320" s="102">
        <v>25</v>
      </c>
      <c r="G320" s="102">
        <v>21</v>
      </c>
      <c r="H320" s="102">
        <v>4</v>
      </c>
      <c r="I320" s="102">
        <v>1</v>
      </c>
      <c r="L320" s="56">
        <f t="shared" si="110"/>
        <v>69</v>
      </c>
      <c r="M320">
        <v>81</v>
      </c>
      <c r="N320" s="58">
        <f t="shared" si="111"/>
        <v>74</v>
      </c>
      <c r="O320">
        <f t="shared" si="112"/>
        <v>0</v>
      </c>
      <c r="P320">
        <f t="shared" si="113"/>
        <v>-6.9589455367355613E-5</v>
      </c>
      <c r="Q320">
        <f t="shared" si="98"/>
        <v>2.8623621696254277E-6</v>
      </c>
      <c r="R320">
        <f t="shared" si="99"/>
        <v>-0.21787553226244277</v>
      </c>
      <c r="S320">
        <f t="shared" si="100"/>
        <v>0.1311025930064047</v>
      </c>
      <c r="T320">
        <f t="shared" si="101"/>
        <v>7</v>
      </c>
      <c r="U320">
        <f t="shared" si="102"/>
        <v>21</v>
      </c>
      <c r="V320">
        <f t="shared" si="103"/>
        <v>24</v>
      </c>
      <c r="W320">
        <f t="shared" si="104"/>
        <v>23</v>
      </c>
      <c r="X320">
        <f t="shared" si="105"/>
        <v>4</v>
      </c>
      <c r="Y320">
        <f t="shared" si="106"/>
        <v>2</v>
      </c>
      <c r="Z320" t="e">
        <f t="shared" si="107"/>
        <v>#NUM!</v>
      </c>
      <c r="AA320" t="e">
        <f t="shared" si="108"/>
        <v>#NUM!</v>
      </c>
      <c r="AB320">
        <f t="shared" si="109"/>
        <v>76</v>
      </c>
    </row>
    <row r="321" spans="1:28" ht="15">
      <c r="A321" s="102" t="s">
        <v>949</v>
      </c>
      <c r="B321" s="102" t="s">
        <v>950</v>
      </c>
      <c r="C321" s="61">
        <v>298</v>
      </c>
      <c r="D321" s="102">
        <v>5</v>
      </c>
      <c r="E321" s="102">
        <v>22</v>
      </c>
      <c r="F321" s="102">
        <v>30</v>
      </c>
      <c r="G321" s="102">
        <v>27</v>
      </c>
      <c r="H321" s="102">
        <v>4</v>
      </c>
      <c r="I321" s="102">
        <v>2</v>
      </c>
      <c r="L321" s="56">
        <f t="shared" si="110"/>
        <v>90</v>
      </c>
      <c r="M321">
        <v>90</v>
      </c>
      <c r="N321" s="58">
        <f t="shared" si="111"/>
        <v>90</v>
      </c>
      <c r="O321">
        <f t="shared" si="112"/>
        <v>0</v>
      </c>
      <c r="P321">
        <f t="shared" si="113"/>
        <v>2.7109086425781532</v>
      </c>
      <c r="Q321">
        <f t="shared" si="98"/>
        <v>3.7799539545092906</v>
      </c>
      <c r="R321">
        <f t="shared" si="99"/>
        <v>8487.502313369745</v>
      </c>
      <c r="S321">
        <f t="shared" si="100"/>
        <v>173130.35021904</v>
      </c>
      <c r="T321">
        <f t="shared" si="101"/>
        <v>7</v>
      </c>
      <c r="U321">
        <f t="shared" si="102"/>
        <v>21</v>
      </c>
      <c r="V321">
        <f t="shared" si="103"/>
        <v>24</v>
      </c>
      <c r="W321">
        <f t="shared" si="104"/>
        <v>23</v>
      </c>
      <c r="X321">
        <f t="shared" si="105"/>
        <v>4</v>
      </c>
      <c r="Y321">
        <f t="shared" si="106"/>
        <v>2</v>
      </c>
      <c r="Z321" t="e">
        <f t="shared" si="107"/>
        <v>#NUM!</v>
      </c>
      <c r="AA321" t="e">
        <f t="shared" si="108"/>
        <v>#NUM!</v>
      </c>
      <c r="AB321">
        <f t="shared" si="109"/>
        <v>77</v>
      </c>
    </row>
    <row r="322" spans="1:28" ht="15">
      <c r="A322" s="102" t="s">
        <v>951</v>
      </c>
      <c r="B322" s="102" t="s">
        <v>952</v>
      </c>
      <c r="C322" s="61">
        <v>299</v>
      </c>
      <c r="D322" s="102">
        <v>6</v>
      </c>
      <c r="E322" s="102">
        <v>20</v>
      </c>
      <c r="F322" s="102">
        <v>25</v>
      </c>
      <c r="G322" s="102">
        <v>27</v>
      </c>
      <c r="H322" s="102">
        <v>4</v>
      </c>
      <c r="I322" s="102">
        <v>2</v>
      </c>
      <c r="L322" s="56">
        <f t="shared" si="110"/>
        <v>84</v>
      </c>
      <c r="M322">
        <v>81</v>
      </c>
      <c r="N322" s="58">
        <f t="shared" si="111"/>
        <v>83</v>
      </c>
      <c r="O322">
        <f t="shared" si="112"/>
        <v>0</v>
      </c>
      <c r="P322">
        <f t="shared" si="113"/>
        <v>0.95337941692033823</v>
      </c>
      <c r="Q322">
        <f t="shared" si="98"/>
        <v>0.93832732142541486</v>
      </c>
      <c r="R322">
        <f t="shared" si="99"/>
        <v>2984.906934722419</v>
      </c>
      <c r="S322">
        <f t="shared" si="100"/>
        <v>42977.491189986002</v>
      </c>
      <c r="T322">
        <f t="shared" si="101"/>
        <v>7</v>
      </c>
      <c r="U322">
        <f t="shared" si="102"/>
        <v>21</v>
      </c>
      <c r="V322">
        <f t="shared" si="103"/>
        <v>24</v>
      </c>
      <c r="W322">
        <f t="shared" si="104"/>
        <v>23</v>
      </c>
      <c r="X322">
        <f t="shared" si="105"/>
        <v>4</v>
      </c>
      <c r="Y322">
        <f t="shared" si="106"/>
        <v>2</v>
      </c>
      <c r="Z322" t="e">
        <f t="shared" si="107"/>
        <v>#NUM!</v>
      </c>
      <c r="AA322" t="e">
        <f t="shared" si="108"/>
        <v>#NUM!</v>
      </c>
      <c r="AB322">
        <f t="shared" si="109"/>
        <v>77</v>
      </c>
    </row>
    <row r="323" spans="1:28" ht="15">
      <c r="A323" s="102" t="s">
        <v>953</v>
      </c>
      <c r="B323" s="102" t="s">
        <v>954</v>
      </c>
      <c r="C323" s="61">
        <v>300</v>
      </c>
      <c r="D323" s="102">
        <v>8</v>
      </c>
      <c r="E323" s="102">
        <v>19</v>
      </c>
      <c r="F323" s="102">
        <v>16</v>
      </c>
      <c r="G323" s="102">
        <v>8</v>
      </c>
      <c r="H323" s="102">
        <v>4</v>
      </c>
      <c r="I323" s="102">
        <v>2</v>
      </c>
      <c r="L323" s="56">
        <f t="shared" si="110"/>
        <v>57</v>
      </c>
      <c r="M323">
        <v>78</v>
      </c>
      <c r="N323" s="58">
        <f t="shared" si="111"/>
        <v>65</v>
      </c>
      <c r="O323">
        <f t="shared" si="112"/>
        <v>0</v>
      </c>
      <c r="P323">
        <f t="shared" si="113"/>
        <v>-0.63918364367610536</v>
      </c>
      <c r="Q323">
        <f t="shared" si="98"/>
        <v>0.55059746071628268</v>
      </c>
      <c r="R323">
        <f t="shared" si="99"/>
        <v>-2001.2008406191233</v>
      </c>
      <c r="S323">
        <f t="shared" si="100"/>
        <v>25218.595874641851</v>
      </c>
      <c r="T323">
        <f t="shared" si="101"/>
        <v>7</v>
      </c>
      <c r="U323">
        <f t="shared" si="102"/>
        <v>21</v>
      </c>
      <c r="V323">
        <f t="shared" si="103"/>
        <v>24</v>
      </c>
      <c r="W323">
        <f t="shared" si="104"/>
        <v>23</v>
      </c>
      <c r="X323">
        <f t="shared" si="105"/>
        <v>4</v>
      </c>
      <c r="Y323">
        <f t="shared" si="106"/>
        <v>2</v>
      </c>
      <c r="Z323" t="e">
        <f t="shared" si="107"/>
        <v>#NUM!</v>
      </c>
      <c r="AA323" t="e">
        <f t="shared" si="108"/>
        <v>#NUM!</v>
      </c>
      <c r="AB323">
        <f t="shared" si="109"/>
        <v>77</v>
      </c>
    </row>
    <row r="324" spans="1:28" ht="15">
      <c r="A324" s="102" t="s">
        <v>955</v>
      </c>
      <c r="B324" s="102" t="s">
        <v>956</v>
      </c>
      <c r="C324" s="61">
        <v>301</v>
      </c>
      <c r="D324" s="102">
        <v>7</v>
      </c>
      <c r="E324" s="102">
        <v>22</v>
      </c>
      <c r="F324" s="102">
        <v>23</v>
      </c>
      <c r="G324" s="102">
        <v>27</v>
      </c>
      <c r="H324" s="102">
        <v>4</v>
      </c>
      <c r="I324" s="102">
        <v>2</v>
      </c>
      <c r="L324" s="56">
        <f t="shared" si="110"/>
        <v>85</v>
      </c>
      <c r="M324">
        <v>77</v>
      </c>
      <c r="N324" s="58">
        <f t="shared" si="111"/>
        <v>82</v>
      </c>
      <c r="O324">
        <f t="shared" si="112"/>
        <v>0</v>
      </c>
      <c r="P324">
        <f t="shared" si="113"/>
        <v>1.1661398386968878</v>
      </c>
      <c r="Q324">
        <f t="shared" si="98"/>
        <v>1.2274416141139626</v>
      </c>
      <c r="R324">
        <f t="shared" si="99"/>
        <v>3651.0321385229472</v>
      </c>
      <c r="S324">
        <f t="shared" si="100"/>
        <v>56219.572799680194</v>
      </c>
      <c r="T324">
        <f t="shared" si="101"/>
        <v>7</v>
      </c>
      <c r="U324">
        <f t="shared" si="102"/>
        <v>21</v>
      </c>
      <c r="V324">
        <f t="shared" si="103"/>
        <v>24</v>
      </c>
      <c r="W324">
        <f t="shared" si="104"/>
        <v>24</v>
      </c>
      <c r="X324">
        <f t="shared" si="105"/>
        <v>4</v>
      </c>
      <c r="Y324">
        <f t="shared" si="106"/>
        <v>2</v>
      </c>
      <c r="Z324" t="e">
        <f t="shared" si="107"/>
        <v>#NUM!</v>
      </c>
      <c r="AA324" t="e">
        <f t="shared" si="108"/>
        <v>#NUM!</v>
      </c>
      <c r="AB324">
        <f t="shared" si="109"/>
        <v>77</v>
      </c>
    </row>
    <row r="325" spans="1:28" ht="15">
      <c r="A325" s="102" t="s">
        <v>957</v>
      </c>
      <c r="B325" s="102" t="s">
        <v>958</v>
      </c>
      <c r="C325" s="61">
        <v>302</v>
      </c>
      <c r="D325" s="102">
        <v>6</v>
      </c>
      <c r="E325" s="102">
        <v>21</v>
      </c>
      <c r="F325" s="102">
        <v>29</v>
      </c>
      <c r="G325" s="102">
        <v>22</v>
      </c>
      <c r="H325" s="102">
        <v>4</v>
      </c>
      <c r="I325" s="102">
        <v>2</v>
      </c>
      <c r="L325" s="56">
        <f t="shared" si="110"/>
        <v>84</v>
      </c>
      <c r="M325">
        <v>91</v>
      </c>
      <c r="N325" s="58">
        <f t="shared" si="111"/>
        <v>87</v>
      </c>
      <c r="O325">
        <f t="shared" si="112"/>
        <v>0</v>
      </c>
      <c r="P325">
        <f t="shared" si="113"/>
        <v>0.95337941692033823</v>
      </c>
      <c r="Q325">
        <f t="shared" si="98"/>
        <v>0.93832732142541486</v>
      </c>
      <c r="R325">
        <f t="shared" si="99"/>
        <v>2984.906934722419</v>
      </c>
      <c r="S325">
        <f t="shared" si="100"/>
        <v>42977.491189986002</v>
      </c>
      <c r="T325">
        <f t="shared" si="101"/>
        <v>7</v>
      </c>
      <c r="U325">
        <f t="shared" si="102"/>
        <v>21</v>
      </c>
      <c r="V325">
        <f t="shared" si="103"/>
        <v>24</v>
      </c>
      <c r="W325">
        <f t="shared" si="104"/>
        <v>24</v>
      </c>
      <c r="X325">
        <f t="shared" si="105"/>
        <v>4</v>
      </c>
      <c r="Y325">
        <f t="shared" si="106"/>
        <v>2</v>
      </c>
      <c r="Z325" t="e">
        <f t="shared" si="107"/>
        <v>#NUM!</v>
      </c>
      <c r="AA325" t="e">
        <f t="shared" si="108"/>
        <v>#NUM!</v>
      </c>
      <c r="AB325">
        <f t="shared" si="109"/>
        <v>77</v>
      </c>
    </row>
    <row r="326" spans="1:28" ht="15">
      <c r="A326" s="102" t="s">
        <v>959</v>
      </c>
      <c r="B326" s="102" t="s">
        <v>960</v>
      </c>
      <c r="C326" s="61">
        <v>303</v>
      </c>
      <c r="D326" s="102">
        <v>7</v>
      </c>
      <c r="E326" s="102">
        <v>13</v>
      </c>
      <c r="F326" s="102">
        <v>19</v>
      </c>
      <c r="G326" s="102">
        <v>16</v>
      </c>
      <c r="H326" s="102">
        <v>4</v>
      </c>
      <c r="I326" s="102">
        <v>2</v>
      </c>
      <c r="L326" s="56">
        <f t="shared" si="110"/>
        <v>61</v>
      </c>
      <c r="M326">
        <v>80</v>
      </c>
      <c r="N326" s="58">
        <f t="shared" si="111"/>
        <v>69</v>
      </c>
      <c r="O326">
        <f t="shared" si="112"/>
        <v>0</v>
      </c>
      <c r="P326">
        <f t="shared" si="113"/>
        <v>-0.20327905734999993</v>
      </c>
      <c r="Q326">
        <f t="shared" si="98"/>
        <v>0.11952447666835576</v>
      </c>
      <c r="R326">
        <f t="shared" si="99"/>
        <v>-636.44028515726916</v>
      </c>
      <c r="S326">
        <f t="shared" si="100"/>
        <v>5474.4885134523529</v>
      </c>
      <c r="T326">
        <f t="shared" si="101"/>
        <v>7</v>
      </c>
      <c r="U326">
        <f t="shared" si="102"/>
        <v>21</v>
      </c>
      <c r="V326">
        <f t="shared" si="103"/>
        <v>24</v>
      </c>
      <c r="W326">
        <f t="shared" si="104"/>
        <v>24</v>
      </c>
      <c r="X326">
        <f t="shared" si="105"/>
        <v>4</v>
      </c>
      <c r="Y326">
        <f t="shared" si="106"/>
        <v>2</v>
      </c>
      <c r="Z326" t="e">
        <f t="shared" si="107"/>
        <v>#NUM!</v>
      </c>
      <c r="AA326" t="e">
        <f t="shared" si="108"/>
        <v>#NUM!</v>
      </c>
      <c r="AB326">
        <f t="shared" si="109"/>
        <v>77</v>
      </c>
    </row>
    <row r="327" spans="1:28" ht="15">
      <c r="A327" s="102" t="s">
        <v>961</v>
      </c>
      <c r="B327" s="102" t="s">
        <v>962</v>
      </c>
      <c r="C327" s="61">
        <v>304</v>
      </c>
      <c r="D327" s="102">
        <v>7</v>
      </c>
      <c r="E327" s="102">
        <v>20</v>
      </c>
      <c r="F327" s="102">
        <v>26</v>
      </c>
      <c r="G327" s="102">
        <v>27</v>
      </c>
      <c r="H327" s="102">
        <v>4</v>
      </c>
      <c r="I327" s="102">
        <v>2</v>
      </c>
      <c r="L327" s="56">
        <f t="shared" si="110"/>
        <v>86</v>
      </c>
      <c r="M327">
        <v>76</v>
      </c>
      <c r="N327" s="58">
        <f t="shared" si="111"/>
        <v>82</v>
      </c>
      <c r="O327">
        <f t="shared" si="112"/>
        <v>0</v>
      </c>
      <c r="P327">
        <f t="shared" si="113"/>
        <v>1.4084095064261708</v>
      </c>
      <c r="Q327">
        <f t="shared" si="98"/>
        <v>1.5787205556811525</v>
      </c>
      <c r="R327">
        <f t="shared" si="99"/>
        <v>4409.5469527130863</v>
      </c>
      <c r="S327">
        <f t="shared" si="100"/>
        <v>72308.934445355713</v>
      </c>
      <c r="T327">
        <f t="shared" si="101"/>
        <v>7</v>
      </c>
      <c r="U327">
        <f t="shared" si="102"/>
        <v>21</v>
      </c>
      <c r="V327">
        <f t="shared" si="103"/>
        <v>24</v>
      </c>
      <c r="W327">
        <f t="shared" si="104"/>
        <v>24</v>
      </c>
      <c r="X327">
        <f t="shared" si="105"/>
        <v>4</v>
      </c>
      <c r="Y327">
        <f t="shared" si="106"/>
        <v>2</v>
      </c>
      <c r="Z327" t="e">
        <f t="shared" si="107"/>
        <v>#NUM!</v>
      </c>
      <c r="AA327" t="e">
        <f t="shared" si="108"/>
        <v>#NUM!</v>
      </c>
      <c r="AB327">
        <f t="shared" si="109"/>
        <v>77</v>
      </c>
    </row>
    <row r="328" spans="1:28" ht="15">
      <c r="A328" s="102" t="s">
        <v>963</v>
      </c>
      <c r="B328" s="102" t="s">
        <v>964</v>
      </c>
      <c r="C328" s="61">
        <v>305</v>
      </c>
      <c r="D328" s="102">
        <v>7</v>
      </c>
      <c r="E328" s="102">
        <v>21</v>
      </c>
      <c r="F328" s="102">
        <v>27</v>
      </c>
      <c r="G328" s="102">
        <v>27</v>
      </c>
      <c r="H328" s="102">
        <v>3</v>
      </c>
      <c r="I328" s="102">
        <v>1</v>
      </c>
      <c r="L328" s="56">
        <f t="shared" si="110"/>
        <v>86</v>
      </c>
      <c r="M328">
        <v>90</v>
      </c>
      <c r="N328" s="58">
        <f t="shared" si="111"/>
        <v>88</v>
      </c>
      <c r="O328">
        <f t="shared" si="112"/>
        <v>0</v>
      </c>
      <c r="P328">
        <f t="shared" si="113"/>
        <v>1.4084095064261708</v>
      </c>
      <c r="Q328">
        <f t="shared" si="98"/>
        <v>1.5787205556811525</v>
      </c>
      <c r="R328">
        <f t="shared" si="99"/>
        <v>4409.5469527130863</v>
      </c>
      <c r="S328">
        <f t="shared" si="100"/>
        <v>72308.934445355713</v>
      </c>
      <c r="T328">
        <f t="shared" si="101"/>
        <v>7</v>
      </c>
      <c r="U328">
        <f t="shared" si="102"/>
        <v>21</v>
      </c>
      <c r="V328">
        <f t="shared" si="103"/>
        <v>24</v>
      </c>
      <c r="W328">
        <f t="shared" si="104"/>
        <v>24</v>
      </c>
      <c r="X328">
        <f t="shared" si="105"/>
        <v>4</v>
      </c>
      <c r="Y328">
        <f t="shared" si="106"/>
        <v>2</v>
      </c>
      <c r="Z328" t="e">
        <f t="shared" si="107"/>
        <v>#NUM!</v>
      </c>
      <c r="AA328" t="e">
        <f t="shared" si="108"/>
        <v>#NUM!</v>
      </c>
      <c r="AB328">
        <f t="shared" si="109"/>
        <v>77</v>
      </c>
    </row>
    <row r="329" spans="1:28" ht="15">
      <c r="A329" s="102" t="s">
        <v>965</v>
      </c>
      <c r="B329" s="102" t="s">
        <v>966</v>
      </c>
      <c r="C329" s="61">
        <v>306</v>
      </c>
      <c r="D329" s="102">
        <v>8</v>
      </c>
      <c r="E329" s="102">
        <v>23</v>
      </c>
      <c r="F329" s="102">
        <v>29</v>
      </c>
      <c r="G329" s="102">
        <v>26</v>
      </c>
      <c r="H329" s="102">
        <v>4</v>
      </c>
      <c r="I329" s="102">
        <v>2</v>
      </c>
      <c r="L329" s="56">
        <f t="shared" si="110"/>
        <v>92</v>
      </c>
      <c r="M329">
        <v>92</v>
      </c>
      <c r="N329" s="58">
        <f t="shared" si="111"/>
        <v>92</v>
      </c>
      <c r="O329">
        <f t="shared" si="112"/>
        <v>0</v>
      </c>
      <c r="P329">
        <f t="shared" si="113"/>
        <v>3.5890400937903157</v>
      </c>
      <c r="Q329">
        <f t="shared" ref="Q329:Q392" si="114">(L329-$L$13)^4/($L$14)^4</f>
        <v>5.4950428062891392</v>
      </c>
      <c r="R329">
        <f t="shared" ref="R329:R392" si="115">POWER(L329-L$13,3)</f>
        <v>11236.817656035739</v>
      </c>
      <c r="S329">
        <f t="shared" ref="S329:S392" si="116">POWER(L329-L$13,4)</f>
        <v>251685.25780228965</v>
      </c>
      <c r="T329">
        <f t="shared" si="101"/>
        <v>7</v>
      </c>
      <c r="U329">
        <f t="shared" si="102"/>
        <v>21</v>
      </c>
      <c r="V329">
        <f t="shared" si="103"/>
        <v>25</v>
      </c>
      <c r="W329">
        <f t="shared" si="104"/>
        <v>24</v>
      </c>
      <c r="X329">
        <f t="shared" si="105"/>
        <v>4</v>
      </c>
      <c r="Y329">
        <f t="shared" si="106"/>
        <v>2</v>
      </c>
      <c r="Z329" t="e">
        <f t="shared" si="107"/>
        <v>#NUM!</v>
      </c>
      <c r="AA329" t="e">
        <f t="shared" si="108"/>
        <v>#NUM!</v>
      </c>
      <c r="AB329">
        <f t="shared" si="109"/>
        <v>77</v>
      </c>
    </row>
    <row r="330" spans="1:28" ht="15">
      <c r="A330" s="102" t="s">
        <v>967</v>
      </c>
      <c r="B330" s="102" t="s">
        <v>968</v>
      </c>
      <c r="C330" s="61">
        <v>307</v>
      </c>
      <c r="D330" s="102">
        <v>7</v>
      </c>
      <c r="E330" s="102">
        <v>11</v>
      </c>
      <c r="F330" s="102">
        <v>22</v>
      </c>
      <c r="G330" s="102">
        <v>9</v>
      </c>
      <c r="H330" s="102">
        <v>4</v>
      </c>
      <c r="I330" s="102">
        <v>2</v>
      </c>
      <c r="L330" s="56">
        <f t="shared" si="110"/>
        <v>55</v>
      </c>
      <c r="M330">
        <v>82</v>
      </c>
      <c r="N330" s="58">
        <f t="shared" si="111"/>
        <v>66</v>
      </c>
      <c r="O330">
        <f t="shared" si="112"/>
        <v>0</v>
      </c>
      <c r="P330">
        <f t="shared" si="113"/>
        <v>-0.99437010792437563</v>
      </c>
      <c r="Q330">
        <f t="shared" si="114"/>
        <v>0.99250052955075563</v>
      </c>
      <c r="R330">
        <f t="shared" si="115"/>
        <v>-3113.2434560123879</v>
      </c>
      <c r="S330">
        <f t="shared" si="116"/>
        <v>45458.745355540188</v>
      </c>
      <c r="T330">
        <f t="shared" si="101"/>
        <v>7</v>
      </c>
      <c r="U330">
        <f t="shared" si="102"/>
        <v>21</v>
      </c>
      <c r="V330">
        <f t="shared" si="103"/>
        <v>25</v>
      </c>
      <c r="W330">
        <f t="shared" si="104"/>
        <v>24</v>
      </c>
      <c r="X330">
        <f t="shared" si="105"/>
        <v>4</v>
      </c>
      <c r="Y330">
        <f t="shared" si="106"/>
        <v>2</v>
      </c>
      <c r="Z330" t="e">
        <f t="shared" si="107"/>
        <v>#NUM!</v>
      </c>
      <c r="AA330" t="e">
        <f t="shared" si="108"/>
        <v>#NUM!</v>
      </c>
      <c r="AB330">
        <f t="shared" si="109"/>
        <v>78</v>
      </c>
    </row>
    <row r="331" spans="1:28" ht="15">
      <c r="A331" s="102" t="s">
        <v>969</v>
      </c>
      <c r="B331" s="102" t="s">
        <v>970</v>
      </c>
      <c r="C331" s="61">
        <v>308</v>
      </c>
      <c r="D331" s="102">
        <v>5</v>
      </c>
      <c r="E331" s="102">
        <v>14</v>
      </c>
      <c r="F331" s="102">
        <v>11</v>
      </c>
      <c r="G331" s="102">
        <v>18</v>
      </c>
      <c r="H331" s="102">
        <v>4</v>
      </c>
      <c r="I331" s="102">
        <v>2</v>
      </c>
      <c r="L331" s="56">
        <f t="shared" si="110"/>
        <v>54</v>
      </c>
      <c r="M331">
        <v>69</v>
      </c>
      <c r="N331" s="58">
        <f t="shared" si="111"/>
        <v>60</v>
      </c>
      <c r="O331">
        <f t="shared" si="112"/>
        <v>0</v>
      </c>
      <c r="P331">
        <f t="shared" si="113"/>
        <v>-1.2129792838186302</v>
      </c>
      <c r="Q331">
        <f t="shared" si="114"/>
        <v>1.2936134179576033</v>
      </c>
      <c r="R331">
        <f t="shared" si="115"/>
        <v>-3797.6803481246043</v>
      </c>
      <c r="S331">
        <f t="shared" si="116"/>
        <v>59250.389500610712</v>
      </c>
      <c r="T331">
        <f t="shared" si="101"/>
        <v>7</v>
      </c>
      <c r="U331">
        <f t="shared" si="102"/>
        <v>21</v>
      </c>
      <c r="V331">
        <f t="shared" si="103"/>
        <v>25</v>
      </c>
      <c r="W331">
        <f t="shared" si="104"/>
        <v>24</v>
      </c>
      <c r="X331">
        <f t="shared" si="105"/>
        <v>4</v>
      </c>
      <c r="Y331">
        <f t="shared" si="106"/>
        <v>2</v>
      </c>
      <c r="Z331" t="e">
        <f t="shared" si="107"/>
        <v>#NUM!</v>
      </c>
      <c r="AA331" t="e">
        <f t="shared" si="108"/>
        <v>#NUM!</v>
      </c>
      <c r="AB331">
        <f t="shared" si="109"/>
        <v>78</v>
      </c>
    </row>
    <row r="332" spans="1:28" ht="15">
      <c r="A332" s="102" t="s">
        <v>971</v>
      </c>
      <c r="B332" s="102" t="s">
        <v>972</v>
      </c>
      <c r="C332" s="61">
        <v>309</v>
      </c>
      <c r="D332" s="101">
        <v>7</v>
      </c>
      <c r="E332" s="101">
        <v>23</v>
      </c>
      <c r="F332" s="101">
        <v>31</v>
      </c>
      <c r="G332" s="101">
        <v>25</v>
      </c>
      <c r="H332" s="101">
        <v>3</v>
      </c>
      <c r="I332" s="101">
        <v>2</v>
      </c>
      <c r="L332" s="56">
        <f t="shared" si="110"/>
        <v>91</v>
      </c>
      <c r="M332">
        <v>91</v>
      </c>
      <c r="N332" s="58">
        <f t="shared" si="111"/>
        <v>91</v>
      </c>
      <c r="O332">
        <f t="shared" si="112"/>
        <v>0</v>
      </c>
      <c r="P332">
        <f t="shared" si="113"/>
        <v>3.129470544351741</v>
      </c>
      <c r="Q332">
        <f t="shared" si="114"/>
        <v>4.5774944271084976</v>
      </c>
      <c r="R332">
        <f t="shared" si="115"/>
        <v>9797.9651795079371</v>
      </c>
      <c r="S332">
        <f t="shared" si="116"/>
        <v>209659.48866799887</v>
      </c>
      <c r="T332">
        <f t="shared" si="101"/>
        <v>7</v>
      </c>
      <c r="U332">
        <f t="shared" si="102"/>
        <v>21</v>
      </c>
      <c r="V332">
        <f t="shared" si="103"/>
        <v>25</v>
      </c>
      <c r="W332">
        <f t="shared" si="104"/>
        <v>24</v>
      </c>
      <c r="X332">
        <f t="shared" si="105"/>
        <v>4</v>
      </c>
      <c r="Y332">
        <f t="shared" si="106"/>
        <v>2</v>
      </c>
      <c r="Z332" t="e">
        <f t="shared" si="107"/>
        <v>#NUM!</v>
      </c>
      <c r="AA332" t="e">
        <f t="shared" si="108"/>
        <v>#NUM!</v>
      </c>
      <c r="AB332">
        <f t="shared" si="109"/>
        <v>78</v>
      </c>
    </row>
    <row r="333" spans="1:28" ht="15">
      <c r="A333" s="102" t="s">
        <v>973</v>
      </c>
      <c r="B333" s="102" t="s">
        <v>974</v>
      </c>
      <c r="C333" s="61">
        <v>310</v>
      </c>
      <c r="D333" s="102">
        <v>3</v>
      </c>
      <c r="E333" s="102">
        <v>12</v>
      </c>
      <c r="F333" s="102">
        <v>23</v>
      </c>
      <c r="G333" s="102">
        <v>18</v>
      </c>
      <c r="H333" s="102">
        <v>4</v>
      </c>
      <c r="I333" s="102">
        <v>2</v>
      </c>
      <c r="L333" s="56">
        <f t="shared" si="110"/>
        <v>62</v>
      </c>
      <c r="M333">
        <v>77</v>
      </c>
      <c r="N333" s="58">
        <f t="shared" si="111"/>
        <v>68</v>
      </c>
      <c r="O333">
        <f t="shared" si="112"/>
        <v>0</v>
      </c>
      <c r="P333">
        <f t="shared" si="113"/>
        <v>-0.14030481372262255</v>
      </c>
      <c r="Q333">
        <f t="shared" si="114"/>
        <v>7.2906026427898937E-2</v>
      </c>
      <c r="R333">
        <f t="shared" si="115"/>
        <v>-439.27612031777977</v>
      </c>
      <c r="S333">
        <f t="shared" si="116"/>
        <v>3339.2591657057196</v>
      </c>
      <c r="T333">
        <f t="shared" si="101"/>
        <v>7</v>
      </c>
      <c r="U333">
        <f t="shared" si="102"/>
        <v>21</v>
      </c>
      <c r="V333">
        <f t="shared" si="103"/>
        <v>25</v>
      </c>
      <c r="W333">
        <f t="shared" si="104"/>
        <v>24</v>
      </c>
      <c r="X333">
        <f t="shared" si="105"/>
        <v>4</v>
      </c>
      <c r="Y333">
        <f t="shared" si="106"/>
        <v>2</v>
      </c>
      <c r="Z333" t="e">
        <f t="shared" si="107"/>
        <v>#NUM!</v>
      </c>
      <c r="AA333" t="e">
        <f t="shared" si="108"/>
        <v>#NUM!</v>
      </c>
      <c r="AB333">
        <f t="shared" si="109"/>
        <v>78</v>
      </c>
    </row>
    <row r="334" spans="1:28" ht="15">
      <c r="A334" s="102" t="s">
        <v>975</v>
      </c>
      <c r="B334" s="102" t="s">
        <v>976</v>
      </c>
      <c r="C334" s="61">
        <v>311</v>
      </c>
      <c r="D334" s="102">
        <v>6</v>
      </c>
      <c r="E334" s="102">
        <v>10</v>
      </c>
      <c r="F334" s="102">
        <v>17</v>
      </c>
      <c r="G334" s="102">
        <v>24</v>
      </c>
      <c r="H334" s="102">
        <v>3</v>
      </c>
      <c r="I334" s="102">
        <v>2</v>
      </c>
      <c r="L334" s="56">
        <f t="shared" si="110"/>
        <v>62</v>
      </c>
      <c r="M334">
        <v>61</v>
      </c>
      <c r="N334" s="58">
        <f t="shared" si="111"/>
        <v>62</v>
      </c>
      <c r="O334">
        <f t="shared" si="112"/>
        <v>0</v>
      </c>
      <c r="P334">
        <f t="shared" si="113"/>
        <v>-0.14030481372262255</v>
      </c>
      <c r="Q334">
        <f t="shared" si="114"/>
        <v>7.2906026427898937E-2</v>
      </c>
      <c r="R334">
        <f t="shared" si="115"/>
        <v>-439.27612031777977</v>
      </c>
      <c r="S334">
        <f t="shared" si="116"/>
        <v>3339.2591657057196</v>
      </c>
      <c r="T334">
        <f t="shared" si="101"/>
        <v>7</v>
      </c>
      <c r="U334">
        <f t="shared" si="102"/>
        <v>21</v>
      </c>
      <c r="V334">
        <f t="shared" si="103"/>
        <v>25</v>
      </c>
      <c r="W334">
        <f t="shared" si="104"/>
        <v>24</v>
      </c>
      <c r="X334">
        <f t="shared" si="105"/>
        <v>4</v>
      </c>
      <c r="Y334">
        <f t="shared" si="106"/>
        <v>2</v>
      </c>
      <c r="Z334" t="e">
        <f t="shared" si="107"/>
        <v>#NUM!</v>
      </c>
      <c r="AA334" t="e">
        <f t="shared" si="108"/>
        <v>#NUM!</v>
      </c>
      <c r="AB334">
        <f t="shared" si="109"/>
        <v>78</v>
      </c>
    </row>
    <row r="335" spans="1:28" ht="15">
      <c r="A335" s="102" t="s">
        <v>977</v>
      </c>
      <c r="B335" s="102" t="s">
        <v>978</v>
      </c>
      <c r="C335" s="61">
        <v>312</v>
      </c>
      <c r="D335" s="102">
        <v>8</v>
      </c>
      <c r="E335" s="102">
        <v>21</v>
      </c>
      <c r="F335" s="102">
        <v>30</v>
      </c>
      <c r="G335" s="102">
        <v>26</v>
      </c>
      <c r="H335" s="102">
        <v>3</v>
      </c>
      <c r="I335" s="102">
        <v>2</v>
      </c>
      <c r="L335" s="56">
        <f t="shared" si="110"/>
        <v>90</v>
      </c>
      <c r="M335">
        <v>90</v>
      </c>
      <c r="N335" s="58">
        <f t="shared" si="111"/>
        <v>90</v>
      </c>
      <c r="O335">
        <f t="shared" si="112"/>
        <v>0</v>
      </c>
      <c r="P335">
        <f t="shared" si="113"/>
        <v>2.7109086425781532</v>
      </c>
      <c r="Q335">
        <f t="shared" si="114"/>
        <v>3.7799539545092906</v>
      </c>
      <c r="R335">
        <f t="shared" si="115"/>
        <v>8487.502313369745</v>
      </c>
      <c r="S335">
        <f t="shared" si="116"/>
        <v>173130.35021904</v>
      </c>
      <c r="T335">
        <f t="shared" si="101"/>
        <v>7</v>
      </c>
      <c r="U335">
        <f t="shared" si="102"/>
        <v>21</v>
      </c>
      <c r="V335">
        <f t="shared" si="103"/>
        <v>25</v>
      </c>
      <c r="W335">
        <f t="shared" si="104"/>
        <v>24</v>
      </c>
      <c r="X335">
        <f t="shared" si="105"/>
        <v>4</v>
      </c>
      <c r="Y335">
        <f t="shared" si="106"/>
        <v>2</v>
      </c>
      <c r="Z335" t="e">
        <f t="shared" si="107"/>
        <v>#NUM!</v>
      </c>
      <c r="AA335" t="e">
        <f t="shared" si="108"/>
        <v>#NUM!</v>
      </c>
      <c r="AB335">
        <f t="shared" si="109"/>
        <v>78</v>
      </c>
    </row>
    <row r="336" spans="1:28" ht="15">
      <c r="A336" s="102" t="s">
        <v>979</v>
      </c>
      <c r="B336" s="102" t="s">
        <v>980</v>
      </c>
      <c r="C336" s="61">
        <v>313</v>
      </c>
      <c r="D336" s="102">
        <v>0</v>
      </c>
      <c r="E336" s="102">
        <v>0</v>
      </c>
      <c r="F336" s="102">
        <v>0</v>
      </c>
      <c r="G336" s="102">
        <v>0</v>
      </c>
      <c r="H336" s="102">
        <v>0</v>
      </c>
      <c r="I336" s="102">
        <v>0</v>
      </c>
      <c r="L336" s="56">
        <f t="shared" si="110"/>
        <v>0</v>
      </c>
      <c r="M336">
        <v>25</v>
      </c>
      <c r="N336" s="58">
        <f t="shared" si="111"/>
        <v>10</v>
      </c>
      <c r="O336">
        <f t="shared" si="112"/>
        <v>1</v>
      </c>
      <c r="P336">
        <f t="shared" si="113"/>
        <v>-107.69489316640276</v>
      </c>
      <c r="Q336">
        <f t="shared" si="114"/>
        <v>512.38154594600587</v>
      </c>
      <c r="R336">
        <f t="shared" si="115"/>
        <v>-337178.70109361288</v>
      </c>
      <c r="S336">
        <f t="shared" si="116"/>
        <v>23468221.455338128</v>
      </c>
      <c r="T336">
        <f t="shared" si="101"/>
        <v>7</v>
      </c>
      <c r="U336">
        <f t="shared" si="102"/>
        <v>21</v>
      </c>
      <c r="V336">
        <f t="shared" si="103"/>
        <v>25</v>
      </c>
      <c r="W336">
        <f t="shared" si="104"/>
        <v>24</v>
      </c>
      <c r="X336">
        <f t="shared" si="105"/>
        <v>4</v>
      </c>
      <c r="Y336">
        <f t="shared" si="106"/>
        <v>2</v>
      </c>
      <c r="Z336" t="e">
        <f t="shared" si="107"/>
        <v>#NUM!</v>
      </c>
      <c r="AA336" t="e">
        <f t="shared" si="108"/>
        <v>#NUM!</v>
      </c>
      <c r="AB336">
        <f t="shared" si="109"/>
        <v>78</v>
      </c>
    </row>
    <row r="337" spans="1:28" ht="15">
      <c r="A337" s="102" t="s">
        <v>981</v>
      </c>
      <c r="B337" s="102" t="s">
        <v>982</v>
      </c>
      <c r="C337" s="61">
        <v>314</v>
      </c>
      <c r="D337" s="102">
        <v>6</v>
      </c>
      <c r="E337" s="102">
        <v>21</v>
      </c>
      <c r="F337" s="102">
        <v>22</v>
      </c>
      <c r="G337" s="102">
        <v>27</v>
      </c>
      <c r="H337" s="102">
        <v>4</v>
      </c>
      <c r="I337" s="102">
        <v>2</v>
      </c>
      <c r="L337" s="56">
        <f t="shared" si="110"/>
        <v>82</v>
      </c>
      <c r="M337">
        <v>84</v>
      </c>
      <c r="N337" s="58">
        <f t="shared" si="111"/>
        <v>83</v>
      </c>
      <c r="O337">
        <f t="shared" si="112"/>
        <v>0</v>
      </c>
      <c r="P337">
        <f t="shared" si="113"/>
        <v>0.60872071008393702</v>
      </c>
      <c r="Q337">
        <f t="shared" si="114"/>
        <v>0.5158903888408225</v>
      </c>
      <c r="R337">
        <f t="shared" si="115"/>
        <v>1905.8253582901928</v>
      </c>
      <c r="S337">
        <f t="shared" si="116"/>
        <v>23628.934312307851</v>
      </c>
      <c r="T337">
        <f t="shared" si="101"/>
        <v>7</v>
      </c>
      <c r="U337">
        <f t="shared" si="102"/>
        <v>21</v>
      </c>
      <c r="V337">
        <f t="shared" si="103"/>
        <v>25</v>
      </c>
      <c r="W337">
        <f t="shared" si="104"/>
        <v>24</v>
      </c>
      <c r="X337">
        <f t="shared" si="105"/>
        <v>4</v>
      </c>
      <c r="Y337">
        <f t="shared" si="106"/>
        <v>2</v>
      </c>
      <c r="Z337" t="e">
        <f t="shared" si="107"/>
        <v>#NUM!</v>
      </c>
      <c r="AA337" t="e">
        <f t="shared" si="108"/>
        <v>#NUM!</v>
      </c>
      <c r="AB337">
        <f t="shared" si="109"/>
        <v>78</v>
      </c>
    </row>
    <row r="338" spans="1:28" ht="15">
      <c r="A338" s="102" t="s">
        <v>983</v>
      </c>
      <c r="B338" s="102" t="s">
        <v>984</v>
      </c>
      <c r="C338" s="61">
        <v>315</v>
      </c>
      <c r="D338" s="102">
        <v>5</v>
      </c>
      <c r="E338" s="102">
        <v>8</v>
      </c>
      <c r="F338" s="102">
        <v>20</v>
      </c>
      <c r="G338" s="102">
        <v>25</v>
      </c>
      <c r="H338" s="102">
        <v>4</v>
      </c>
      <c r="I338" s="102">
        <v>2</v>
      </c>
      <c r="L338" s="56">
        <f t="shared" si="110"/>
        <v>64</v>
      </c>
      <c r="M338">
        <v>81</v>
      </c>
      <c r="N338" s="58">
        <f t="shared" si="111"/>
        <v>71</v>
      </c>
      <c r="O338">
        <f t="shared" si="112"/>
        <v>0</v>
      </c>
      <c r="P338">
        <f t="shared" si="113"/>
        <v>-5.6143808015216352E-2</v>
      </c>
      <c r="Q338">
        <f t="shared" si="114"/>
        <v>2.14982192497504E-2</v>
      </c>
      <c r="R338">
        <f t="shared" si="115"/>
        <v>-175.77895946996964</v>
      </c>
      <c r="S338">
        <f t="shared" si="116"/>
        <v>984.66655218242715</v>
      </c>
      <c r="T338">
        <f t="shared" si="101"/>
        <v>7</v>
      </c>
      <c r="U338">
        <f t="shared" si="102"/>
        <v>21</v>
      </c>
      <c r="V338">
        <f t="shared" si="103"/>
        <v>25</v>
      </c>
      <c r="W338">
        <f t="shared" si="104"/>
        <v>24</v>
      </c>
      <c r="X338">
        <f t="shared" si="105"/>
        <v>4</v>
      </c>
      <c r="Y338">
        <f t="shared" si="106"/>
        <v>2</v>
      </c>
      <c r="Z338" t="e">
        <f t="shared" si="107"/>
        <v>#NUM!</v>
      </c>
      <c r="AA338" t="e">
        <f t="shared" si="108"/>
        <v>#NUM!</v>
      </c>
      <c r="AB338">
        <f t="shared" si="109"/>
        <v>78</v>
      </c>
    </row>
    <row r="339" spans="1:28" ht="15">
      <c r="A339" s="102" t="s">
        <v>985</v>
      </c>
      <c r="B339" s="102" t="s">
        <v>986</v>
      </c>
      <c r="C339" s="61">
        <v>316</v>
      </c>
      <c r="D339" s="102">
        <v>5</v>
      </c>
      <c r="E339" s="102">
        <v>7</v>
      </c>
      <c r="F339" s="102">
        <v>18</v>
      </c>
      <c r="G339" s="102">
        <v>25</v>
      </c>
      <c r="H339" s="102">
        <v>3</v>
      </c>
      <c r="I339" s="102">
        <v>1</v>
      </c>
      <c r="L339" s="56">
        <f t="shared" si="110"/>
        <v>59</v>
      </c>
      <c r="M339">
        <v>77</v>
      </c>
      <c r="N339" s="58">
        <f t="shared" si="111"/>
        <v>66</v>
      </c>
      <c r="O339">
        <f t="shared" si="112"/>
        <v>0</v>
      </c>
      <c r="P339">
        <f t="shared" si="113"/>
        <v>-0.38059702757898201</v>
      </c>
      <c r="Q339">
        <f t="shared" si="114"/>
        <v>0.27581667766591256</v>
      </c>
      <c r="R339">
        <f t="shared" si="115"/>
        <v>-1191.5997836674169</v>
      </c>
      <c r="S339">
        <f t="shared" si="116"/>
        <v>12633.021083123393</v>
      </c>
      <c r="T339">
        <f t="shared" si="101"/>
        <v>7</v>
      </c>
      <c r="U339">
        <f t="shared" si="102"/>
        <v>21</v>
      </c>
      <c r="V339">
        <f t="shared" si="103"/>
        <v>25</v>
      </c>
      <c r="W339">
        <f t="shared" si="104"/>
        <v>24</v>
      </c>
      <c r="X339">
        <f t="shared" si="105"/>
        <v>4</v>
      </c>
      <c r="Y339">
        <f t="shared" si="106"/>
        <v>2</v>
      </c>
      <c r="Z339" t="e">
        <f t="shared" si="107"/>
        <v>#NUM!</v>
      </c>
      <c r="AA339" t="e">
        <f t="shared" si="108"/>
        <v>#NUM!</v>
      </c>
      <c r="AB339">
        <f t="shared" si="109"/>
        <v>78</v>
      </c>
    </row>
    <row r="340" spans="1:28" ht="15">
      <c r="A340" s="102" t="s">
        <v>987</v>
      </c>
      <c r="B340" s="102" t="s">
        <v>988</v>
      </c>
      <c r="C340" s="61">
        <v>317</v>
      </c>
      <c r="D340" s="102">
        <v>7</v>
      </c>
      <c r="E340" s="102">
        <v>8</v>
      </c>
      <c r="F340" s="102">
        <v>23</v>
      </c>
      <c r="G340" s="102">
        <v>26</v>
      </c>
      <c r="H340" s="102">
        <v>3</v>
      </c>
      <c r="I340" s="102">
        <v>2</v>
      </c>
      <c r="L340" s="56">
        <f t="shared" si="110"/>
        <v>69</v>
      </c>
      <c r="M340">
        <v>87</v>
      </c>
      <c r="N340" s="58">
        <f t="shared" si="111"/>
        <v>76</v>
      </c>
      <c r="O340">
        <f t="shared" si="112"/>
        <v>0</v>
      </c>
      <c r="P340">
        <f t="shared" si="113"/>
        <v>-6.9589455367355613E-5</v>
      </c>
      <c r="Q340">
        <f t="shared" si="114"/>
        <v>2.8623621696254277E-6</v>
      </c>
      <c r="R340">
        <f t="shared" si="115"/>
        <v>-0.21787553226244277</v>
      </c>
      <c r="S340">
        <f t="shared" si="116"/>
        <v>0.1311025930064047</v>
      </c>
      <c r="T340">
        <f t="shared" si="101"/>
        <v>7</v>
      </c>
      <c r="U340">
        <f t="shared" si="102"/>
        <v>21</v>
      </c>
      <c r="V340">
        <f t="shared" si="103"/>
        <v>25</v>
      </c>
      <c r="W340">
        <f t="shared" si="104"/>
        <v>24</v>
      </c>
      <c r="X340">
        <f t="shared" si="105"/>
        <v>4</v>
      </c>
      <c r="Y340">
        <f t="shared" si="106"/>
        <v>2</v>
      </c>
      <c r="Z340" t="e">
        <f t="shared" si="107"/>
        <v>#NUM!</v>
      </c>
      <c r="AA340" t="e">
        <f t="shared" si="108"/>
        <v>#NUM!</v>
      </c>
      <c r="AB340">
        <f t="shared" si="109"/>
        <v>78</v>
      </c>
    </row>
    <row r="341" spans="1:28" ht="15">
      <c r="A341" s="102" t="s">
        <v>989</v>
      </c>
      <c r="B341" s="102" t="s">
        <v>990</v>
      </c>
      <c r="C341" s="61">
        <v>318</v>
      </c>
      <c r="D341" s="102">
        <v>6</v>
      </c>
      <c r="E341" s="102">
        <v>14</v>
      </c>
      <c r="F341" s="102">
        <v>22</v>
      </c>
      <c r="G341" s="102">
        <v>20</v>
      </c>
      <c r="H341" s="102">
        <v>4</v>
      </c>
      <c r="I341" s="102">
        <v>2</v>
      </c>
      <c r="L341" s="56">
        <f t="shared" si="110"/>
        <v>68</v>
      </c>
      <c r="M341">
        <v>87</v>
      </c>
      <c r="N341" s="58">
        <f t="shared" si="111"/>
        <v>76</v>
      </c>
      <c r="O341">
        <f t="shared" si="112"/>
        <v>0</v>
      </c>
      <c r="P341">
        <f t="shared" si="113"/>
        <v>-1.3125147992781839E-3</v>
      </c>
      <c r="Q341">
        <f t="shared" si="114"/>
        <v>1.4370513223903352E-4</v>
      </c>
      <c r="R341">
        <f t="shared" si="115"/>
        <v>-4.1093130990246767</v>
      </c>
      <c r="S341">
        <f t="shared" si="116"/>
        <v>6.582016652117443</v>
      </c>
      <c r="T341">
        <f t="shared" si="101"/>
        <v>7</v>
      </c>
      <c r="U341">
        <f t="shared" si="102"/>
        <v>21</v>
      </c>
      <c r="V341">
        <f t="shared" si="103"/>
        <v>25</v>
      </c>
      <c r="W341">
        <f t="shared" si="104"/>
        <v>24</v>
      </c>
      <c r="X341">
        <f t="shared" si="105"/>
        <v>4</v>
      </c>
      <c r="Y341">
        <f t="shared" si="106"/>
        <v>2</v>
      </c>
      <c r="Z341" t="e">
        <f t="shared" si="107"/>
        <v>#NUM!</v>
      </c>
      <c r="AA341" t="e">
        <f t="shared" si="108"/>
        <v>#NUM!</v>
      </c>
      <c r="AB341">
        <f t="shared" si="109"/>
        <v>78</v>
      </c>
    </row>
    <row r="342" spans="1:28" ht="15">
      <c r="A342" s="102" t="s">
        <v>991</v>
      </c>
      <c r="B342" s="102" t="s">
        <v>992</v>
      </c>
      <c r="C342" s="61">
        <v>319</v>
      </c>
      <c r="D342" s="102">
        <v>5</v>
      </c>
      <c r="E342" s="102">
        <v>21</v>
      </c>
      <c r="F342" s="102">
        <v>24</v>
      </c>
      <c r="G342" s="102">
        <v>28</v>
      </c>
      <c r="H342" s="102">
        <v>3</v>
      </c>
      <c r="I342" s="102">
        <v>2</v>
      </c>
      <c r="L342" s="56">
        <f t="shared" si="110"/>
        <v>83</v>
      </c>
      <c r="M342">
        <v>88</v>
      </c>
      <c r="N342" s="58">
        <f t="shared" si="111"/>
        <v>85</v>
      </c>
      <c r="O342">
        <f t="shared" si="112"/>
        <v>0</v>
      </c>
      <c r="P342">
        <f t="shared" si="113"/>
        <v>0.76821184081114657</v>
      </c>
      <c r="Q342">
        <f t="shared" si="114"/>
        <v>0.70357110618867935</v>
      </c>
      <c r="R342">
        <f t="shared" si="115"/>
        <v>2405.1713413115008</v>
      </c>
      <c r="S342">
        <f t="shared" si="116"/>
        <v>32225.131174714697</v>
      </c>
      <c r="T342">
        <f t="shared" si="101"/>
        <v>7</v>
      </c>
      <c r="U342">
        <f t="shared" si="102"/>
        <v>21</v>
      </c>
      <c r="V342">
        <f t="shared" si="103"/>
        <v>25</v>
      </c>
      <c r="W342">
        <f t="shared" si="104"/>
        <v>24</v>
      </c>
      <c r="X342">
        <f t="shared" si="105"/>
        <v>4</v>
      </c>
      <c r="Y342">
        <f t="shared" si="106"/>
        <v>2</v>
      </c>
      <c r="Z342" t="e">
        <f t="shared" si="107"/>
        <v>#NUM!</v>
      </c>
      <c r="AA342" t="e">
        <f t="shared" si="108"/>
        <v>#NUM!</v>
      </c>
      <c r="AB342">
        <f t="shared" si="109"/>
        <v>78</v>
      </c>
    </row>
    <row r="343" spans="1:28" ht="15">
      <c r="A343" s="102" t="s">
        <v>993</v>
      </c>
      <c r="B343" s="102" t="s">
        <v>994</v>
      </c>
      <c r="C343" s="61">
        <v>320</v>
      </c>
      <c r="D343" s="102">
        <v>5</v>
      </c>
      <c r="E343" s="102">
        <v>11</v>
      </c>
      <c r="F343" s="102">
        <v>23</v>
      </c>
      <c r="G343" s="102">
        <v>20</v>
      </c>
      <c r="H343" s="102">
        <v>3</v>
      </c>
      <c r="I343" s="102">
        <v>2</v>
      </c>
      <c r="L343" s="56">
        <f t="shared" si="110"/>
        <v>64</v>
      </c>
      <c r="M343">
        <v>86</v>
      </c>
      <c r="N343" s="58">
        <f t="shared" si="111"/>
        <v>73</v>
      </c>
      <c r="O343">
        <f t="shared" si="112"/>
        <v>0</v>
      </c>
      <c r="P343">
        <f t="shared" si="113"/>
        <v>-5.6143808015216352E-2</v>
      </c>
      <c r="Q343">
        <f t="shared" si="114"/>
        <v>2.14982192497504E-2</v>
      </c>
      <c r="R343">
        <f t="shared" si="115"/>
        <v>-175.77895946996964</v>
      </c>
      <c r="S343">
        <f t="shared" si="116"/>
        <v>984.66655218242715</v>
      </c>
      <c r="T343">
        <f t="shared" si="101"/>
        <v>7</v>
      </c>
      <c r="U343">
        <f t="shared" si="102"/>
        <v>21</v>
      </c>
      <c r="V343">
        <f t="shared" si="103"/>
        <v>25</v>
      </c>
      <c r="W343">
        <f t="shared" si="104"/>
        <v>24</v>
      </c>
      <c r="X343">
        <f t="shared" si="105"/>
        <v>4</v>
      </c>
      <c r="Y343">
        <f t="shared" si="106"/>
        <v>2</v>
      </c>
      <c r="Z343" t="e">
        <f t="shared" si="107"/>
        <v>#NUM!</v>
      </c>
      <c r="AA343" t="e">
        <f t="shared" si="108"/>
        <v>#NUM!</v>
      </c>
      <c r="AB343">
        <f t="shared" si="109"/>
        <v>78</v>
      </c>
    </row>
    <row r="344" spans="1:28" ht="15">
      <c r="A344" s="102" t="s">
        <v>995</v>
      </c>
      <c r="B344" s="102" t="s">
        <v>996</v>
      </c>
      <c r="C344" s="61">
        <v>321</v>
      </c>
      <c r="D344" s="102">
        <v>7</v>
      </c>
      <c r="E344" s="102">
        <v>23</v>
      </c>
      <c r="F344" s="102">
        <v>17</v>
      </c>
      <c r="G344" s="102">
        <v>18</v>
      </c>
      <c r="H344" s="102">
        <v>4</v>
      </c>
      <c r="I344" s="102">
        <v>2</v>
      </c>
      <c r="L344" s="56">
        <f t="shared" si="110"/>
        <v>71</v>
      </c>
      <c r="M344">
        <v>72</v>
      </c>
      <c r="N344" s="58">
        <f t="shared" si="111"/>
        <v>71</v>
      </c>
      <c r="O344">
        <f t="shared" si="112"/>
        <v>0</v>
      </c>
      <c r="P344">
        <f t="shared" si="113"/>
        <v>8.7318567799593019E-4</v>
      </c>
      <c r="Q344">
        <f t="shared" si="114"/>
        <v>8.3459441034894913E-5</v>
      </c>
      <c r="R344">
        <f t="shared" si="115"/>
        <v>2.7338307700932156</v>
      </c>
      <c r="S344">
        <f t="shared" si="116"/>
        <v>3.8226291720351058</v>
      </c>
      <c r="T344">
        <f t="shared" si="101"/>
        <v>7</v>
      </c>
      <c r="U344">
        <f t="shared" si="102"/>
        <v>21</v>
      </c>
      <c r="V344">
        <f t="shared" si="103"/>
        <v>25</v>
      </c>
      <c r="W344">
        <f t="shared" si="104"/>
        <v>24</v>
      </c>
      <c r="X344">
        <f t="shared" si="105"/>
        <v>4</v>
      </c>
      <c r="Y344">
        <f t="shared" si="106"/>
        <v>2</v>
      </c>
      <c r="Z344" t="e">
        <f t="shared" si="107"/>
        <v>#NUM!</v>
      </c>
      <c r="AA344" t="e">
        <f t="shared" si="108"/>
        <v>#NUM!</v>
      </c>
      <c r="AB344">
        <f t="shared" si="109"/>
        <v>78</v>
      </c>
    </row>
    <row r="345" spans="1:28" ht="15">
      <c r="A345" s="102" t="s">
        <v>997</v>
      </c>
      <c r="B345" s="102" t="s">
        <v>998</v>
      </c>
      <c r="C345" s="61">
        <v>322</v>
      </c>
      <c r="D345" s="102">
        <v>8</v>
      </c>
      <c r="E345" s="102">
        <v>21</v>
      </c>
      <c r="F345" s="102">
        <v>33</v>
      </c>
      <c r="G345" s="102">
        <v>22</v>
      </c>
      <c r="H345" s="102">
        <v>4</v>
      </c>
      <c r="I345" s="102">
        <v>2</v>
      </c>
      <c r="L345" s="56">
        <f t="shared" si="110"/>
        <v>90</v>
      </c>
      <c r="M345">
        <v>90</v>
      </c>
      <c r="N345" s="58">
        <f t="shared" si="111"/>
        <v>90</v>
      </c>
      <c r="O345">
        <f t="shared" si="112"/>
        <v>0</v>
      </c>
      <c r="P345">
        <f t="shared" si="113"/>
        <v>2.7109086425781532</v>
      </c>
      <c r="Q345">
        <f t="shared" si="114"/>
        <v>3.7799539545092906</v>
      </c>
      <c r="R345">
        <f t="shared" si="115"/>
        <v>8487.502313369745</v>
      </c>
      <c r="S345">
        <f t="shared" si="116"/>
        <v>173130.35021904</v>
      </c>
      <c r="T345">
        <f t="shared" ref="T345:T408" si="117">SMALL(D$24:D$543,$C345)</f>
        <v>7</v>
      </c>
      <c r="U345">
        <f t="shared" ref="U345:U408" si="118">SMALL(E$24:E$543,$C345)</f>
        <v>21</v>
      </c>
      <c r="V345">
        <f t="shared" ref="V345:V408" si="119">SMALL(F$24:F$543,$C345)</f>
        <v>25</v>
      </c>
      <c r="W345">
        <f t="shared" ref="W345:W408" si="120">SMALL(G$24:G$543,$C345)</f>
        <v>25</v>
      </c>
      <c r="X345">
        <f t="shared" ref="X345:X408" si="121">SMALL(H$24:H$543,$C345)</f>
        <v>4</v>
      </c>
      <c r="Y345">
        <f t="shared" ref="Y345:Y408" si="122">SMALL(I$24:I$543,$C345)</f>
        <v>2</v>
      </c>
      <c r="Z345" t="e">
        <f t="shared" ref="Z345:Z408" si="123">SMALL(J$24:J$543,$C345)</f>
        <v>#NUM!</v>
      </c>
      <c r="AA345" t="e">
        <f t="shared" ref="AA345:AA408" si="124">SMALL(K$24:K$543,$C345)</f>
        <v>#NUM!</v>
      </c>
      <c r="AB345">
        <f t="shared" ref="AB345:AB408" si="125">SMALL(L$24:L$543,$C345)</f>
        <v>78</v>
      </c>
    </row>
    <row r="346" spans="1:28" ht="15">
      <c r="A346" s="102" t="s">
        <v>999</v>
      </c>
      <c r="B346" s="102" t="s">
        <v>1000</v>
      </c>
      <c r="C346" s="61">
        <v>323</v>
      </c>
      <c r="D346" s="102">
        <v>7</v>
      </c>
      <c r="E346" s="102">
        <v>21</v>
      </c>
      <c r="F346" s="102">
        <v>27</v>
      </c>
      <c r="G346" s="102">
        <v>19</v>
      </c>
      <c r="H346" s="102">
        <v>3</v>
      </c>
      <c r="I346" s="102">
        <v>2</v>
      </c>
      <c r="L346" s="56">
        <f t="shared" si="110"/>
        <v>79</v>
      </c>
      <c r="M346">
        <v>91</v>
      </c>
      <c r="N346" s="58">
        <f t="shared" si="111"/>
        <v>84</v>
      </c>
      <c r="O346">
        <f t="shared" si="112"/>
        <v>0</v>
      </c>
      <c r="P346">
        <f t="shared" si="113"/>
        <v>0.26514198734044403</v>
      </c>
      <c r="Q346">
        <f t="shared" si="114"/>
        <v>0.17033530645962061</v>
      </c>
      <c r="R346">
        <f t="shared" si="115"/>
        <v>830.12507156393167</v>
      </c>
      <c r="S346">
        <f t="shared" si="116"/>
        <v>7801.738226689592</v>
      </c>
      <c r="T346">
        <f t="shared" si="117"/>
        <v>7</v>
      </c>
      <c r="U346">
        <f t="shared" si="118"/>
        <v>21</v>
      </c>
      <c r="V346">
        <f t="shared" si="119"/>
        <v>25</v>
      </c>
      <c r="W346">
        <f t="shared" si="120"/>
        <v>25</v>
      </c>
      <c r="X346">
        <f t="shared" si="121"/>
        <v>4</v>
      </c>
      <c r="Y346">
        <f t="shared" si="122"/>
        <v>2</v>
      </c>
      <c r="Z346" t="e">
        <f t="shared" si="123"/>
        <v>#NUM!</v>
      </c>
      <c r="AA346" t="e">
        <f t="shared" si="124"/>
        <v>#NUM!</v>
      </c>
      <c r="AB346">
        <f t="shared" si="125"/>
        <v>79</v>
      </c>
    </row>
    <row r="347" spans="1:28" ht="15">
      <c r="A347" s="102" t="s">
        <v>1001</v>
      </c>
      <c r="B347" s="102" t="s">
        <v>1002</v>
      </c>
      <c r="C347" s="61">
        <v>324</v>
      </c>
      <c r="D347" s="101">
        <v>6</v>
      </c>
      <c r="E347" s="101">
        <v>20</v>
      </c>
      <c r="F347" s="101">
        <v>21</v>
      </c>
      <c r="G347" s="101">
        <v>27</v>
      </c>
      <c r="H347" s="101">
        <v>4</v>
      </c>
      <c r="I347" s="101">
        <v>2</v>
      </c>
      <c r="L347" s="56">
        <f t="shared" si="110"/>
        <v>80</v>
      </c>
      <c r="M347">
        <v>86</v>
      </c>
      <c r="N347" s="58">
        <f t="shared" si="111"/>
        <v>82</v>
      </c>
      <c r="O347">
        <f t="shared" si="112"/>
        <v>0</v>
      </c>
      <c r="P347">
        <f t="shared" si="113"/>
        <v>0.35910218363396146</v>
      </c>
      <c r="Q347">
        <f t="shared" si="114"/>
        <v>0.25524508887948733</v>
      </c>
      <c r="R347">
        <f t="shared" si="115"/>
        <v>1124.3022234164082</v>
      </c>
      <c r="S347">
        <f t="shared" si="116"/>
        <v>11690.796279853736</v>
      </c>
      <c r="T347">
        <f t="shared" si="117"/>
        <v>7</v>
      </c>
      <c r="U347">
        <f t="shared" si="118"/>
        <v>21</v>
      </c>
      <c r="V347">
        <f t="shared" si="119"/>
        <v>25</v>
      </c>
      <c r="W347">
        <f t="shared" si="120"/>
        <v>25</v>
      </c>
      <c r="X347">
        <f t="shared" si="121"/>
        <v>4</v>
      </c>
      <c r="Y347">
        <f t="shared" si="122"/>
        <v>2</v>
      </c>
      <c r="Z347" t="e">
        <f t="shared" si="123"/>
        <v>#NUM!</v>
      </c>
      <c r="AA347" t="e">
        <f t="shared" si="124"/>
        <v>#NUM!</v>
      </c>
      <c r="AB347">
        <f t="shared" si="125"/>
        <v>79</v>
      </c>
    </row>
    <row r="348" spans="1:28" ht="15">
      <c r="A348" s="102" t="s">
        <v>1003</v>
      </c>
      <c r="B348" s="102" t="s">
        <v>1004</v>
      </c>
      <c r="C348" s="61">
        <v>325</v>
      </c>
      <c r="D348" s="102">
        <v>7</v>
      </c>
      <c r="E348" s="102">
        <v>10</v>
      </c>
      <c r="F348" s="102">
        <v>12</v>
      </c>
      <c r="G348" s="102">
        <v>4</v>
      </c>
      <c r="H348" s="102">
        <v>1</v>
      </c>
      <c r="I348" s="102">
        <v>2</v>
      </c>
      <c r="L348" s="56">
        <f t="shared" si="110"/>
        <v>36</v>
      </c>
      <c r="M348">
        <v>57</v>
      </c>
      <c r="N348" s="58">
        <f t="shared" si="111"/>
        <v>44</v>
      </c>
      <c r="O348">
        <f t="shared" si="112"/>
        <v>0</v>
      </c>
      <c r="P348">
        <f t="shared" si="113"/>
        <v>-12.117693181303576</v>
      </c>
      <c r="Q348">
        <f t="shared" si="114"/>
        <v>27.832994643016072</v>
      </c>
      <c r="R348">
        <f t="shared" si="115"/>
        <v>-37938.921029521131</v>
      </c>
      <c r="S348">
        <f t="shared" si="116"/>
        <v>1274813.4416932599</v>
      </c>
      <c r="T348">
        <f t="shared" si="117"/>
        <v>7</v>
      </c>
      <c r="U348">
        <f t="shared" si="118"/>
        <v>21</v>
      </c>
      <c r="V348">
        <f t="shared" si="119"/>
        <v>25</v>
      </c>
      <c r="W348">
        <f t="shared" si="120"/>
        <v>25</v>
      </c>
      <c r="X348">
        <f t="shared" si="121"/>
        <v>4</v>
      </c>
      <c r="Y348">
        <f t="shared" si="122"/>
        <v>2</v>
      </c>
      <c r="Z348" t="e">
        <f t="shared" si="123"/>
        <v>#NUM!</v>
      </c>
      <c r="AA348" t="e">
        <f t="shared" si="124"/>
        <v>#NUM!</v>
      </c>
      <c r="AB348">
        <f t="shared" si="125"/>
        <v>79</v>
      </c>
    </row>
    <row r="349" spans="1:28" ht="15">
      <c r="A349" s="102" t="s">
        <v>1005</v>
      </c>
      <c r="B349" s="102" t="s">
        <v>1006</v>
      </c>
      <c r="C349" s="61">
        <v>326</v>
      </c>
      <c r="D349" s="102">
        <v>8</v>
      </c>
      <c r="E349" s="102">
        <v>10</v>
      </c>
      <c r="F349" s="102">
        <v>4</v>
      </c>
      <c r="G349" s="102">
        <v>13</v>
      </c>
      <c r="H349" s="102">
        <v>1</v>
      </c>
      <c r="I349" s="102">
        <v>2</v>
      </c>
      <c r="L349" s="56">
        <f t="shared" si="110"/>
        <v>38</v>
      </c>
      <c r="M349">
        <v>54</v>
      </c>
      <c r="N349" s="58">
        <f t="shared" si="111"/>
        <v>44</v>
      </c>
      <c r="O349">
        <f t="shared" si="112"/>
        <v>0</v>
      </c>
      <c r="P349">
        <f t="shared" si="113"/>
        <v>-10.080164445754493</v>
      </c>
      <c r="Q349">
        <f t="shared" si="114"/>
        <v>21.774932773977028</v>
      </c>
      <c r="R349">
        <f t="shared" si="115"/>
        <v>-31559.683608933057</v>
      </c>
      <c r="S349">
        <f t="shared" si="116"/>
        <v>997340.65084507072</v>
      </c>
      <c r="T349">
        <f t="shared" si="117"/>
        <v>7</v>
      </c>
      <c r="U349">
        <f t="shared" si="118"/>
        <v>21</v>
      </c>
      <c r="V349">
        <f t="shared" si="119"/>
        <v>25</v>
      </c>
      <c r="W349">
        <f t="shared" si="120"/>
        <v>25</v>
      </c>
      <c r="X349">
        <f t="shared" si="121"/>
        <v>4</v>
      </c>
      <c r="Y349">
        <f t="shared" si="122"/>
        <v>2</v>
      </c>
      <c r="Z349" t="e">
        <f t="shared" si="123"/>
        <v>#NUM!</v>
      </c>
      <c r="AA349" t="e">
        <f t="shared" si="124"/>
        <v>#NUM!</v>
      </c>
      <c r="AB349">
        <f t="shared" si="125"/>
        <v>79</v>
      </c>
    </row>
    <row r="350" spans="1:28" ht="15">
      <c r="A350" s="102" t="s">
        <v>1007</v>
      </c>
      <c r="B350" s="102" t="s">
        <v>1008</v>
      </c>
      <c r="C350" s="61">
        <v>327</v>
      </c>
      <c r="D350" s="102">
        <v>8</v>
      </c>
      <c r="E350" s="102">
        <v>21</v>
      </c>
      <c r="F350" s="102">
        <v>20</v>
      </c>
      <c r="G350" s="102">
        <v>21</v>
      </c>
      <c r="H350" s="102">
        <v>3</v>
      </c>
      <c r="I350" s="102">
        <v>2</v>
      </c>
      <c r="L350" s="56">
        <f t="shared" si="110"/>
        <v>75</v>
      </c>
      <c r="M350">
        <v>83</v>
      </c>
      <c r="N350" s="58">
        <f t="shared" si="111"/>
        <v>78</v>
      </c>
      <c r="O350">
        <f t="shared" si="112"/>
        <v>0</v>
      </c>
      <c r="P350">
        <f t="shared" si="113"/>
        <v>5.0245641717409369E-2</v>
      </c>
      <c r="Q350">
        <f t="shared" si="114"/>
        <v>1.8540916426101162E-2</v>
      </c>
      <c r="R350">
        <f t="shared" si="115"/>
        <v>157.3125680501293</v>
      </c>
      <c r="S350">
        <f t="shared" si="116"/>
        <v>849.21546475545995</v>
      </c>
      <c r="T350">
        <f t="shared" si="117"/>
        <v>7</v>
      </c>
      <c r="U350">
        <f t="shared" si="118"/>
        <v>21</v>
      </c>
      <c r="V350">
        <f t="shared" si="119"/>
        <v>25</v>
      </c>
      <c r="W350">
        <f t="shared" si="120"/>
        <v>25</v>
      </c>
      <c r="X350">
        <f t="shared" si="121"/>
        <v>4</v>
      </c>
      <c r="Y350">
        <f t="shared" si="122"/>
        <v>2</v>
      </c>
      <c r="Z350" t="e">
        <f t="shared" si="123"/>
        <v>#NUM!</v>
      </c>
      <c r="AA350" t="e">
        <f t="shared" si="124"/>
        <v>#NUM!</v>
      </c>
      <c r="AB350">
        <f t="shared" si="125"/>
        <v>79</v>
      </c>
    </row>
    <row r="351" spans="1:28" ht="15">
      <c r="A351" s="102" t="s">
        <v>1009</v>
      </c>
      <c r="B351" s="102" t="s">
        <v>1010</v>
      </c>
      <c r="C351" s="61">
        <v>328</v>
      </c>
      <c r="D351" s="102">
        <v>7</v>
      </c>
      <c r="E351" s="102">
        <v>19</v>
      </c>
      <c r="F351" s="102">
        <v>16</v>
      </c>
      <c r="G351" s="102">
        <v>14</v>
      </c>
      <c r="H351" s="102">
        <v>4</v>
      </c>
      <c r="I351" s="102">
        <v>0</v>
      </c>
      <c r="L351" s="56">
        <f t="shared" si="110"/>
        <v>60</v>
      </c>
      <c r="M351">
        <v>73</v>
      </c>
      <c r="N351" s="58">
        <f t="shared" si="111"/>
        <v>65</v>
      </c>
      <c r="O351">
        <f t="shared" si="112"/>
        <v>0</v>
      </c>
      <c r="P351">
        <f t="shared" si="113"/>
        <v>-0.28273766187366117</v>
      </c>
      <c r="Q351">
        <f t="shared" si="114"/>
        <v>0.18557161597880314</v>
      </c>
      <c r="R351">
        <f t="shared" si="115"/>
        <v>-885.21483960714818</v>
      </c>
      <c r="S351">
        <f t="shared" si="116"/>
        <v>8499.595299777724</v>
      </c>
      <c r="T351">
        <f t="shared" si="117"/>
        <v>7</v>
      </c>
      <c r="U351">
        <f t="shared" si="118"/>
        <v>21</v>
      </c>
      <c r="V351">
        <f t="shared" si="119"/>
        <v>25</v>
      </c>
      <c r="W351">
        <f t="shared" si="120"/>
        <v>25</v>
      </c>
      <c r="X351">
        <f t="shared" si="121"/>
        <v>4</v>
      </c>
      <c r="Y351">
        <f t="shared" si="122"/>
        <v>2</v>
      </c>
      <c r="Z351" t="e">
        <f t="shared" si="123"/>
        <v>#NUM!</v>
      </c>
      <c r="AA351" t="e">
        <f t="shared" si="124"/>
        <v>#NUM!</v>
      </c>
      <c r="AB351">
        <f t="shared" si="125"/>
        <v>79</v>
      </c>
    </row>
    <row r="352" spans="1:28" ht="15">
      <c r="A352" s="102" t="s">
        <v>1011</v>
      </c>
      <c r="B352" s="102" t="s">
        <v>1012</v>
      </c>
      <c r="C352" s="61">
        <v>329</v>
      </c>
      <c r="D352" s="102">
        <v>8</v>
      </c>
      <c r="E352" s="102">
        <v>14</v>
      </c>
      <c r="F352" s="102">
        <v>21</v>
      </c>
      <c r="G352" s="102">
        <v>25</v>
      </c>
      <c r="H352" s="102">
        <v>4</v>
      </c>
      <c r="I352" s="102">
        <v>2</v>
      </c>
      <c r="L352" s="56">
        <f t="shared" si="110"/>
        <v>74</v>
      </c>
      <c r="M352">
        <v>93</v>
      </c>
      <c r="N352" s="58">
        <f t="shared" si="111"/>
        <v>82</v>
      </c>
      <c r="O352">
        <f t="shared" si="112"/>
        <v>0</v>
      </c>
      <c r="P352">
        <f t="shared" si="113"/>
        <v>2.7175663772530834E-2</v>
      </c>
      <c r="Q352">
        <f t="shared" si="114"/>
        <v>8.1703415911545275E-3</v>
      </c>
      <c r="R352">
        <f t="shared" si="115"/>
        <v>85.083468145704671</v>
      </c>
      <c r="S352">
        <f t="shared" si="116"/>
        <v>374.21992916032889</v>
      </c>
      <c r="T352">
        <f t="shared" si="117"/>
        <v>7</v>
      </c>
      <c r="U352">
        <f t="shared" si="118"/>
        <v>21</v>
      </c>
      <c r="V352">
        <f t="shared" si="119"/>
        <v>26</v>
      </c>
      <c r="W352">
        <f t="shared" si="120"/>
        <v>25</v>
      </c>
      <c r="X352">
        <f t="shared" si="121"/>
        <v>4</v>
      </c>
      <c r="Y352">
        <f t="shared" si="122"/>
        <v>2</v>
      </c>
      <c r="Z352" t="e">
        <f t="shared" si="123"/>
        <v>#NUM!</v>
      </c>
      <c r="AA352" t="e">
        <f t="shared" si="124"/>
        <v>#NUM!</v>
      </c>
      <c r="AB352">
        <f t="shared" si="125"/>
        <v>79</v>
      </c>
    </row>
    <row r="353" spans="1:28" ht="15">
      <c r="A353" s="102" t="s">
        <v>1013</v>
      </c>
      <c r="B353" s="102" t="s">
        <v>1014</v>
      </c>
      <c r="C353" s="61">
        <v>330</v>
      </c>
      <c r="D353" s="102">
        <v>6</v>
      </c>
      <c r="E353" s="102">
        <v>9</v>
      </c>
      <c r="F353" s="102">
        <v>24</v>
      </c>
      <c r="G353" s="102">
        <v>19</v>
      </c>
      <c r="H353" s="102">
        <v>3</v>
      </c>
      <c r="I353" s="102">
        <v>2</v>
      </c>
      <c r="L353" s="56">
        <f t="shared" si="110"/>
        <v>63</v>
      </c>
      <c r="M353">
        <v>91</v>
      </c>
      <c r="N353" s="58">
        <f t="shared" si="111"/>
        <v>74</v>
      </c>
      <c r="O353">
        <f t="shared" si="112"/>
        <v>0</v>
      </c>
      <c r="P353">
        <f t="shared" si="113"/>
        <v>-9.1898530706153253E-2</v>
      </c>
      <c r="Q353">
        <f t="shared" si="114"/>
        <v>4.1471023814657039E-2</v>
      </c>
      <c r="R353">
        <f t="shared" si="115"/>
        <v>-287.7223450886799</v>
      </c>
      <c r="S353">
        <f t="shared" si="116"/>
        <v>1899.4656980962634</v>
      </c>
      <c r="T353">
        <f t="shared" si="117"/>
        <v>7</v>
      </c>
      <c r="U353">
        <f t="shared" si="118"/>
        <v>21</v>
      </c>
      <c r="V353">
        <f t="shared" si="119"/>
        <v>26</v>
      </c>
      <c r="W353">
        <f t="shared" si="120"/>
        <v>25</v>
      </c>
      <c r="X353">
        <f t="shared" si="121"/>
        <v>4</v>
      </c>
      <c r="Y353">
        <f t="shared" si="122"/>
        <v>2</v>
      </c>
      <c r="Z353" t="e">
        <f t="shared" si="123"/>
        <v>#NUM!</v>
      </c>
      <c r="AA353" t="e">
        <f t="shared" si="124"/>
        <v>#NUM!</v>
      </c>
      <c r="AB353">
        <f t="shared" si="125"/>
        <v>79</v>
      </c>
    </row>
    <row r="354" spans="1:28" ht="15">
      <c r="A354" s="102" t="s">
        <v>1015</v>
      </c>
      <c r="B354" s="102" t="s">
        <v>1016</v>
      </c>
      <c r="C354" s="61">
        <v>331</v>
      </c>
      <c r="D354" s="102">
        <v>8</v>
      </c>
      <c r="E354" s="102">
        <v>7</v>
      </c>
      <c r="F354" s="102">
        <v>8</v>
      </c>
      <c r="G354" s="102">
        <v>8</v>
      </c>
      <c r="H354" s="102">
        <v>4</v>
      </c>
      <c r="I354" s="102">
        <v>0</v>
      </c>
      <c r="L354" s="56">
        <f t="shared" si="110"/>
        <v>35</v>
      </c>
      <c r="M354">
        <v>59</v>
      </c>
      <c r="N354" s="58">
        <f t="shared" si="111"/>
        <v>45</v>
      </c>
      <c r="O354">
        <f t="shared" si="112"/>
        <v>0</v>
      </c>
      <c r="P354">
        <f t="shared" si="113"/>
        <v>-13.232090900981444</v>
      </c>
      <c r="Q354">
        <f t="shared" si="114"/>
        <v>31.297138679873814</v>
      </c>
      <c r="R354">
        <f t="shared" si="115"/>
        <v>-41427.955324230745</v>
      </c>
      <c r="S354">
        <f t="shared" si="116"/>
        <v>1433478.9909375599</v>
      </c>
      <c r="T354">
        <f t="shared" si="117"/>
        <v>7</v>
      </c>
      <c r="U354">
        <f t="shared" si="118"/>
        <v>21</v>
      </c>
      <c r="V354">
        <f t="shared" si="119"/>
        <v>26</v>
      </c>
      <c r="W354">
        <f t="shared" si="120"/>
        <v>25</v>
      </c>
      <c r="X354">
        <f t="shared" si="121"/>
        <v>4</v>
      </c>
      <c r="Y354">
        <f t="shared" si="122"/>
        <v>2</v>
      </c>
      <c r="Z354" t="e">
        <f t="shared" si="123"/>
        <v>#NUM!</v>
      </c>
      <c r="AA354" t="e">
        <f t="shared" si="124"/>
        <v>#NUM!</v>
      </c>
      <c r="AB354">
        <f t="shared" si="125"/>
        <v>80</v>
      </c>
    </row>
    <row r="355" spans="1:28" ht="15">
      <c r="A355" s="102" t="s">
        <v>1017</v>
      </c>
      <c r="B355" s="102" t="s">
        <v>1018</v>
      </c>
      <c r="C355" s="61">
        <v>332</v>
      </c>
      <c r="D355" s="102">
        <v>6</v>
      </c>
      <c r="E355" s="102">
        <v>11</v>
      </c>
      <c r="F355" s="102">
        <v>26</v>
      </c>
      <c r="G355" s="102">
        <v>27</v>
      </c>
      <c r="H355" s="102">
        <v>4</v>
      </c>
      <c r="I355" s="102">
        <v>2</v>
      </c>
      <c r="L355" s="56">
        <f t="shared" si="110"/>
        <v>76</v>
      </c>
      <c r="M355">
        <v>95</v>
      </c>
      <c r="N355" s="58">
        <f t="shared" si="111"/>
        <v>84</v>
      </c>
      <c r="O355">
        <f t="shared" si="112"/>
        <v>0</v>
      </c>
      <c r="P355">
        <f t="shared" si="113"/>
        <v>8.3660862761264235E-2</v>
      </c>
      <c r="Q355">
        <f t="shared" si="114"/>
        <v>3.6590059746706274E-2</v>
      </c>
      <c r="R355">
        <f t="shared" si="115"/>
        <v>261.9312783441643</v>
      </c>
      <c r="S355">
        <f t="shared" si="116"/>
        <v>1675.9066207475107</v>
      </c>
      <c r="T355">
        <f t="shared" si="117"/>
        <v>7</v>
      </c>
      <c r="U355">
        <f t="shared" si="118"/>
        <v>21</v>
      </c>
      <c r="V355">
        <f t="shared" si="119"/>
        <v>26</v>
      </c>
      <c r="W355">
        <f t="shared" si="120"/>
        <v>25</v>
      </c>
      <c r="X355">
        <f t="shared" si="121"/>
        <v>4</v>
      </c>
      <c r="Y355">
        <f t="shared" si="122"/>
        <v>2</v>
      </c>
      <c r="Z355" t="e">
        <f t="shared" si="123"/>
        <v>#NUM!</v>
      </c>
      <c r="AA355" t="e">
        <f t="shared" si="124"/>
        <v>#NUM!</v>
      </c>
      <c r="AB355">
        <f t="shared" si="125"/>
        <v>80</v>
      </c>
    </row>
    <row r="356" spans="1:28" ht="15">
      <c r="A356" s="102" t="s">
        <v>1019</v>
      </c>
      <c r="B356" s="102" t="s">
        <v>1020</v>
      </c>
      <c r="C356" s="61">
        <v>333</v>
      </c>
      <c r="D356" s="102">
        <v>5</v>
      </c>
      <c r="E356" s="102">
        <v>21</v>
      </c>
      <c r="F356" s="102">
        <v>20</v>
      </c>
      <c r="G356" s="102">
        <v>21</v>
      </c>
      <c r="H356" s="102">
        <v>4</v>
      </c>
      <c r="I356" s="102">
        <v>2</v>
      </c>
      <c r="L356" s="56">
        <f t="shared" si="110"/>
        <v>73</v>
      </c>
      <c r="M356">
        <v>80</v>
      </c>
      <c r="N356" s="58">
        <f t="shared" si="111"/>
        <v>76</v>
      </c>
      <c r="O356">
        <f t="shared" si="112"/>
        <v>0</v>
      </c>
      <c r="P356">
        <f t="shared" si="113"/>
        <v>1.2534528641252903E-2</v>
      </c>
      <c r="Q356">
        <f t="shared" si="114"/>
        <v>2.9116824539953574E-3</v>
      </c>
      <c r="R356">
        <f t="shared" si="115"/>
        <v>39.243978630890467</v>
      </c>
      <c r="S356">
        <f t="shared" si="116"/>
        <v>133.36157240367544</v>
      </c>
      <c r="T356">
        <f t="shared" si="117"/>
        <v>7</v>
      </c>
      <c r="U356">
        <f t="shared" si="118"/>
        <v>21</v>
      </c>
      <c r="V356">
        <f t="shared" si="119"/>
        <v>26</v>
      </c>
      <c r="W356">
        <f t="shared" si="120"/>
        <v>25</v>
      </c>
      <c r="X356">
        <f t="shared" si="121"/>
        <v>4</v>
      </c>
      <c r="Y356">
        <f t="shared" si="122"/>
        <v>2</v>
      </c>
      <c r="Z356" t="e">
        <f t="shared" si="123"/>
        <v>#NUM!</v>
      </c>
      <c r="AA356" t="e">
        <f t="shared" si="124"/>
        <v>#NUM!</v>
      </c>
      <c r="AB356">
        <f t="shared" si="125"/>
        <v>80</v>
      </c>
    </row>
    <row r="357" spans="1:28" ht="15">
      <c r="A357" s="102" t="s">
        <v>1021</v>
      </c>
      <c r="B357" s="102" t="s">
        <v>1022</v>
      </c>
      <c r="C357" s="61">
        <v>334</v>
      </c>
      <c r="D357" s="102">
        <v>6</v>
      </c>
      <c r="E357" s="102">
        <v>22</v>
      </c>
      <c r="F357" s="102">
        <v>9</v>
      </c>
      <c r="G357" s="102">
        <v>11</v>
      </c>
      <c r="H357" s="102">
        <v>4</v>
      </c>
      <c r="I357" s="102">
        <v>1</v>
      </c>
      <c r="L357" s="56">
        <f t="shared" si="110"/>
        <v>53</v>
      </c>
      <c r="M357">
        <v>80</v>
      </c>
      <c r="N357" s="58">
        <f t="shared" si="111"/>
        <v>64</v>
      </c>
      <c r="O357">
        <f t="shared" si="112"/>
        <v>0</v>
      </c>
      <c r="P357">
        <f t="shared" si="113"/>
        <v>-1.4614876226067988</v>
      </c>
      <c r="Q357">
        <f t="shared" si="114"/>
        <v>1.6585434577229552</v>
      </c>
      <c r="R357">
        <f t="shared" si="115"/>
        <v>-4575.7276298472107</v>
      </c>
      <c r="S357">
        <f t="shared" si="116"/>
        <v>75965.001993350874</v>
      </c>
      <c r="T357">
        <f t="shared" si="117"/>
        <v>7</v>
      </c>
      <c r="U357">
        <f t="shared" si="118"/>
        <v>21</v>
      </c>
      <c r="V357">
        <f t="shared" si="119"/>
        <v>26</v>
      </c>
      <c r="W357">
        <f t="shared" si="120"/>
        <v>25</v>
      </c>
      <c r="X357">
        <f t="shared" si="121"/>
        <v>4</v>
      </c>
      <c r="Y357">
        <f t="shared" si="122"/>
        <v>2</v>
      </c>
      <c r="Z357" t="e">
        <f t="shared" si="123"/>
        <v>#NUM!</v>
      </c>
      <c r="AA357" t="e">
        <f t="shared" si="124"/>
        <v>#NUM!</v>
      </c>
      <c r="AB357">
        <f t="shared" si="125"/>
        <v>80</v>
      </c>
    </row>
    <row r="358" spans="1:28" ht="15">
      <c r="A358" s="102" t="s">
        <v>1023</v>
      </c>
      <c r="B358" s="102" t="s">
        <v>1024</v>
      </c>
      <c r="C358" s="61">
        <v>335</v>
      </c>
      <c r="D358" s="102">
        <v>5</v>
      </c>
      <c r="E358" s="102">
        <v>20</v>
      </c>
      <c r="F358" s="102">
        <v>27</v>
      </c>
      <c r="G358" s="102">
        <v>22</v>
      </c>
      <c r="H358" s="102">
        <v>4</v>
      </c>
      <c r="I358" s="102">
        <v>2</v>
      </c>
      <c r="L358" s="56">
        <f t="shared" si="110"/>
        <v>80</v>
      </c>
      <c r="M358">
        <v>94</v>
      </c>
      <c r="N358" s="58">
        <f t="shared" si="111"/>
        <v>86</v>
      </c>
      <c r="O358">
        <f t="shared" si="112"/>
        <v>0</v>
      </c>
      <c r="P358">
        <f t="shared" si="113"/>
        <v>0.35910218363396146</v>
      </c>
      <c r="Q358">
        <f t="shared" si="114"/>
        <v>0.25524508887948733</v>
      </c>
      <c r="R358">
        <f t="shared" si="115"/>
        <v>1124.3022234164082</v>
      </c>
      <c r="S358">
        <f t="shared" si="116"/>
        <v>11690.796279853736</v>
      </c>
      <c r="T358">
        <f t="shared" si="117"/>
        <v>7</v>
      </c>
      <c r="U358">
        <f t="shared" si="118"/>
        <v>21</v>
      </c>
      <c r="V358">
        <f t="shared" si="119"/>
        <v>26</v>
      </c>
      <c r="W358">
        <f t="shared" si="120"/>
        <v>25</v>
      </c>
      <c r="X358">
        <f t="shared" si="121"/>
        <v>4</v>
      </c>
      <c r="Y358">
        <f t="shared" si="122"/>
        <v>2</v>
      </c>
      <c r="Z358" t="e">
        <f t="shared" si="123"/>
        <v>#NUM!</v>
      </c>
      <c r="AA358" t="e">
        <f t="shared" si="124"/>
        <v>#NUM!</v>
      </c>
      <c r="AB358">
        <f t="shared" si="125"/>
        <v>80</v>
      </c>
    </row>
    <row r="359" spans="1:28" ht="15">
      <c r="A359" s="102" t="s">
        <v>1025</v>
      </c>
      <c r="B359" s="102" t="s">
        <v>1026</v>
      </c>
      <c r="C359" s="61">
        <v>336</v>
      </c>
      <c r="D359" s="102">
        <v>7</v>
      </c>
      <c r="E359" s="102">
        <v>22</v>
      </c>
      <c r="F359" s="102">
        <v>14</v>
      </c>
      <c r="G359" s="102">
        <v>16</v>
      </c>
      <c r="H359" s="102">
        <v>3</v>
      </c>
      <c r="I359" s="102">
        <v>2</v>
      </c>
      <c r="L359" s="56">
        <f t="shared" si="110"/>
        <v>64</v>
      </c>
      <c r="M359">
        <v>69</v>
      </c>
      <c r="N359" s="58">
        <f t="shared" si="111"/>
        <v>66</v>
      </c>
      <c r="O359">
        <f t="shared" si="112"/>
        <v>0</v>
      </c>
      <c r="P359">
        <f t="shared" si="113"/>
        <v>-5.6143808015216352E-2</v>
      </c>
      <c r="Q359">
        <f t="shared" si="114"/>
        <v>2.14982192497504E-2</v>
      </c>
      <c r="R359">
        <f t="shared" si="115"/>
        <v>-175.77895946996964</v>
      </c>
      <c r="S359">
        <f t="shared" si="116"/>
        <v>984.66655218242715</v>
      </c>
      <c r="T359">
        <f t="shared" si="117"/>
        <v>7</v>
      </c>
      <c r="U359">
        <f t="shared" si="118"/>
        <v>21</v>
      </c>
      <c r="V359">
        <f t="shared" si="119"/>
        <v>26</v>
      </c>
      <c r="W359">
        <f t="shared" si="120"/>
        <v>25</v>
      </c>
      <c r="X359">
        <f t="shared" si="121"/>
        <v>4</v>
      </c>
      <c r="Y359">
        <f t="shared" si="122"/>
        <v>2</v>
      </c>
      <c r="Z359" t="e">
        <f t="shared" si="123"/>
        <v>#NUM!</v>
      </c>
      <c r="AA359" t="e">
        <f t="shared" si="124"/>
        <v>#NUM!</v>
      </c>
      <c r="AB359">
        <f t="shared" si="125"/>
        <v>80</v>
      </c>
    </row>
    <row r="360" spans="1:28" ht="15">
      <c r="A360" s="102" t="s">
        <v>1027</v>
      </c>
      <c r="B360" s="102" t="s">
        <v>1028</v>
      </c>
      <c r="C360" s="61">
        <v>337</v>
      </c>
      <c r="D360" s="102">
        <v>6</v>
      </c>
      <c r="E360" s="102">
        <v>19</v>
      </c>
      <c r="F360" s="102">
        <v>19</v>
      </c>
      <c r="G360" s="102">
        <v>27</v>
      </c>
      <c r="H360" s="102">
        <v>4</v>
      </c>
      <c r="I360" s="102">
        <v>1</v>
      </c>
      <c r="L360" s="56">
        <f t="shared" si="110"/>
        <v>76</v>
      </c>
      <c r="M360">
        <v>85</v>
      </c>
      <c r="N360" s="58">
        <f t="shared" si="111"/>
        <v>80</v>
      </c>
      <c r="O360">
        <f t="shared" si="112"/>
        <v>0</v>
      </c>
      <c r="P360">
        <f t="shared" si="113"/>
        <v>8.3660862761264235E-2</v>
      </c>
      <c r="Q360">
        <f t="shared" si="114"/>
        <v>3.6590059746706274E-2</v>
      </c>
      <c r="R360">
        <f t="shared" si="115"/>
        <v>261.9312783441643</v>
      </c>
      <c r="S360">
        <f t="shared" si="116"/>
        <v>1675.9066207475107</v>
      </c>
      <c r="T360">
        <f t="shared" si="117"/>
        <v>7</v>
      </c>
      <c r="U360">
        <f t="shared" si="118"/>
        <v>22</v>
      </c>
      <c r="V360">
        <f t="shared" si="119"/>
        <v>26</v>
      </c>
      <c r="W360">
        <f t="shared" si="120"/>
        <v>25</v>
      </c>
      <c r="X360">
        <f t="shared" si="121"/>
        <v>4</v>
      </c>
      <c r="Y360">
        <f t="shared" si="122"/>
        <v>2</v>
      </c>
      <c r="Z360" t="e">
        <f t="shared" si="123"/>
        <v>#NUM!</v>
      </c>
      <c r="AA360" t="e">
        <f t="shared" si="124"/>
        <v>#NUM!</v>
      </c>
      <c r="AB360">
        <f t="shared" si="125"/>
        <v>80</v>
      </c>
    </row>
    <row r="361" spans="1:28" ht="15">
      <c r="A361" s="102" t="s">
        <v>1029</v>
      </c>
      <c r="B361" s="102" t="s">
        <v>1030</v>
      </c>
      <c r="C361" s="61">
        <v>338</v>
      </c>
      <c r="D361" s="102">
        <v>6</v>
      </c>
      <c r="E361" s="102">
        <v>10</v>
      </c>
      <c r="F361" s="102">
        <v>25</v>
      </c>
      <c r="G361" s="102">
        <v>27</v>
      </c>
      <c r="H361" s="102">
        <v>4</v>
      </c>
      <c r="I361" s="102">
        <v>2</v>
      </c>
      <c r="L361" s="56">
        <f t="shared" si="110"/>
        <v>74</v>
      </c>
      <c r="M361">
        <v>94</v>
      </c>
      <c r="N361" s="58">
        <f t="shared" si="111"/>
        <v>82</v>
      </c>
      <c r="O361">
        <f t="shared" si="112"/>
        <v>0</v>
      </c>
      <c r="P361">
        <f t="shared" si="113"/>
        <v>2.7175663772530834E-2</v>
      </c>
      <c r="Q361">
        <f t="shared" si="114"/>
        <v>8.1703415911545275E-3</v>
      </c>
      <c r="R361">
        <f t="shared" si="115"/>
        <v>85.083468145704671</v>
      </c>
      <c r="S361">
        <f t="shared" si="116"/>
        <v>374.21992916032889</v>
      </c>
      <c r="T361">
        <f t="shared" si="117"/>
        <v>7</v>
      </c>
      <c r="U361">
        <f t="shared" si="118"/>
        <v>22</v>
      </c>
      <c r="V361">
        <f t="shared" si="119"/>
        <v>26</v>
      </c>
      <c r="W361">
        <f t="shared" si="120"/>
        <v>25</v>
      </c>
      <c r="X361">
        <f t="shared" si="121"/>
        <v>4</v>
      </c>
      <c r="Y361">
        <f t="shared" si="122"/>
        <v>2</v>
      </c>
      <c r="Z361" t="e">
        <f t="shared" si="123"/>
        <v>#NUM!</v>
      </c>
      <c r="AA361" t="e">
        <f t="shared" si="124"/>
        <v>#NUM!</v>
      </c>
      <c r="AB361">
        <f t="shared" si="125"/>
        <v>80</v>
      </c>
    </row>
    <row r="362" spans="1:28" ht="15">
      <c r="A362" s="102" t="s">
        <v>1031</v>
      </c>
      <c r="B362" s="102" t="s">
        <v>1032</v>
      </c>
      <c r="C362" s="61">
        <v>339</v>
      </c>
      <c r="D362" s="102">
        <v>6</v>
      </c>
      <c r="E362" s="102">
        <v>13</v>
      </c>
      <c r="F362" s="102">
        <v>20</v>
      </c>
      <c r="G362" s="102">
        <v>25</v>
      </c>
      <c r="H362" s="102">
        <v>3</v>
      </c>
      <c r="I362" s="102">
        <v>1</v>
      </c>
      <c r="L362" s="56">
        <f t="shared" si="110"/>
        <v>68</v>
      </c>
      <c r="M362">
        <v>92</v>
      </c>
      <c r="N362" s="58">
        <f t="shared" si="111"/>
        <v>78</v>
      </c>
      <c r="O362">
        <f t="shared" si="112"/>
        <v>0</v>
      </c>
      <c r="P362">
        <f t="shared" si="113"/>
        <v>-1.3125147992781839E-3</v>
      </c>
      <c r="Q362">
        <f t="shared" si="114"/>
        <v>1.4370513223903352E-4</v>
      </c>
      <c r="R362">
        <f t="shared" si="115"/>
        <v>-4.1093130990246767</v>
      </c>
      <c r="S362">
        <f t="shared" si="116"/>
        <v>6.582016652117443</v>
      </c>
      <c r="T362">
        <f t="shared" si="117"/>
        <v>7</v>
      </c>
      <c r="U362">
        <f t="shared" si="118"/>
        <v>22</v>
      </c>
      <c r="V362">
        <f t="shared" si="119"/>
        <v>26</v>
      </c>
      <c r="W362">
        <f t="shared" si="120"/>
        <v>25</v>
      </c>
      <c r="X362">
        <f t="shared" si="121"/>
        <v>4</v>
      </c>
      <c r="Y362">
        <f t="shared" si="122"/>
        <v>2</v>
      </c>
      <c r="Z362" t="e">
        <f t="shared" si="123"/>
        <v>#NUM!</v>
      </c>
      <c r="AA362" t="e">
        <f t="shared" si="124"/>
        <v>#NUM!</v>
      </c>
      <c r="AB362">
        <f t="shared" si="125"/>
        <v>80</v>
      </c>
    </row>
    <row r="363" spans="1:28" ht="15">
      <c r="A363" s="102" t="s">
        <v>1033</v>
      </c>
      <c r="B363" s="102" t="s">
        <v>1034</v>
      </c>
      <c r="C363" s="61">
        <v>340</v>
      </c>
      <c r="D363" s="102">
        <v>8</v>
      </c>
      <c r="E363" s="102">
        <v>12</v>
      </c>
      <c r="F363" s="102">
        <v>21</v>
      </c>
      <c r="G363" s="102">
        <v>20</v>
      </c>
      <c r="H363" s="102">
        <v>1</v>
      </c>
      <c r="I363" s="102">
        <v>2</v>
      </c>
      <c r="L363" s="56">
        <f t="shared" si="110"/>
        <v>64</v>
      </c>
      <c r="M363">
        <v>79</v>
      </c>
      <c r="N363" s="58">
        <f t="shared" si="111"/>
        <v>70</v>
      </c>
      <c r="O363">
        <f t="shared" si="112"/>
        <v>0</v>
      </c>
      <c r="P363">
        <f t="shared" si="113"/>
        <v>-5.6143808015216352E-2</v>
      </c>
      <c r="Q363">
        <f t="shared" si="114"/>
        <v>2.14982192497504E-2</v>
      </c>
      <c r="R363">
        <f t="shared" si="115"/>
        <v>-175.77895946996964</v>
      </c>
      <c r="S363">
        <f t="shared" si="116"/>
        <v>984.66655218242715</v>
      </c>
      <c r="T363">
        <f t="shared" si="117"/>
        <v>7</v>
      </c>
      <c r="U363">
        <f t="shared" si="118"/>
        <v>22</v>
      </c>
      <c r="V363">
        <f t="shared" si="119"/>
        <v>26</v>
      </c>
      <c r="W363">
        <f t="shared" si="120"/>
        <v>25</v>
      </c>
      <c r="X363">
        <f t="shared" si="121"/>
        <v>4</v>
      </c>
      <c r="Y363">
        <f t="shared" si="122"/>
        <v>2</v>
      </c>
      <c r="Z363" t="e">
        <f t="shared" si="123"/>
        <v>#NUM!</v>
      </c>
      <c r="AA363" t="e">
        <f t="shared" si="124"/>
        <v>#NUM!</v>
      </c>
      <c r="AB363">
        <f t="shared" si="125"/>
        <v>81</v>
      </c>
    </row>
    <row r="364" spans="1:28" ht="15">
      <c r="A364" s="102" t="s">
        <v>1035</v>
      </c>
      <c r="B364" s="102" t="s">
        <v>1036</v>
      </c>
      <c r="C364" s="61">
        <v>341</v>
      </c>
      <c r="D364" s="102">
        <v>5</v>
      </c>
      <c r="E364" s="102">
        <v>8</v>
      </c>
      <c r="F364" s="102">
        <v>16</v>
      </c>
      <c r="G364" s="102">
        <v>18</v>
      </c>
      <c r="H364" s="102">
        <v>4</v>
      </c>
      <c r="I364" s="102">
        <v>1</v>
      </c>
      <c r="L364" s="56">
        <f t="shared" si="110"/>
        <v>52</v>
      </c>
      <c r="M364">
        <v>81</v>
      </c>
      <c r="N364" s="58">
        <f t="shared" si="111"/>
        <v>64</v>
      </c>
      <c r="O364">
        <f t="shared" si="112"/>
        <v>0</v>
      </c>
      <c r="P364">
        <f t="shared" si="113"/>
        <v>-1.7418115245742567</v>
      </c>
      <c r="Q364">
        <f t="shared" si="114"/>
        <v>2.0957278252007541</v>
      </c>
      <c r="R364">
        <f t="shared" si="115"/>
        <v>-5453.3853011802057</v>
      </c>
      <c r="S364">
        <f t="shared" si="116"/>
        <v>95989.024392202235</v>
      </c>
      <c r="T364">
        <f t="shared" si="117"/>
        <v>7</v>
      </c>
      <c r="U364">
        <f t="shared" si="118"/>
        <v>22</v>
      </c>
      <c r="V364">
        <f t="shared" si="119"/>
        <v>26</v>
      </c>
      <c r="W364">
        <f t="shared" si="120"/>
        <v>25</v>
      </c>
      <c r="X364">
        <f t="shared" si="121"/>
        <v>4</v>
      </c>
      <c r="Y364">
        <f t="shared" si="122"/>
        <v>2</v>
      </c>
      <c r="Z364" t="e">
        <f t="shared" si="123"/>
        <v>#NUM!</v>
      </c>
      <c r="AA364" t="e">
        <f t="shared" si="124"/>
        <v>#NUM!</v>
      </c>
      <c r="AB364">
        <f t="shared" si="125"/>
        <v>81</v>
      </c>
    </row>
    <row r="365" spans="1:28" ht="15">
      <c r="A365" s="102" t="s">
        <v>1037</v>
      </c>
      <c r="B365" s="102" t="s">
        <v>1038</v>
      </c>
      <c r="C365" s="61">
        <v>342</v>
      </c>
      <c r="D365" s="102">
        <v>6</v>
      </c>
      <c r="E365" s="102">
        <v>12</v>
      </c>
      <c r="F365" s="102">
        <v>24</v>
      </c>
      <c r="G365" s="102">
        <v>19</v>
      </c>
      <c r="H365" s="102">
        <v>4</v>
      </c>
      <c r="I365" s="102">
        <v>1</v>
      </c>
      <c r="L365" s="56">
        <f t="shared" si="110"/>
        <v>66</v>
      </c>
      <c r="M365">
        <v>87</v>
      </c>
      <c r="N365" s="58">
        <f t="shared" si="111"/>
        <v>74</v>
      </c>
      <c r="O365">
        <f t="shared" si="112"/>
        <v>0</v>
      </c>
      <c r="P365">
        <f t="shared" si="113"/>
        <v>-1.4923442468436847E-2</v>
      </c>
      <c r="Q365">
        <f t="shared" si="114"/>
        <v>3.6741652689036646E-3</v>
      </c>
      <c r="R365">
        <f t="shared" si="115"/>
        <v>-46.723357063717962</v>
      </c>
      <c r="S365">
        <f t="shared" si="116"/>
        <v>168.2849916753824</v>
      </c>
      <c r="T365">
        <f t="shared" si="117"/>
        <v>7</v>
      </c>
      <c r="U365">
        <f t="shared" si="118"/>
        <v>22</v>
      </c>
      <c r="V365">
        <f t="shared" si="119"/>
        <v>26</v>
      </c>
      <c r="W365">
        <f t="shared" si="120"/>
        <v>25</v>
      </c>
      <c r="X365">
        <f t="shared" si="121"/>
        <v>4</v>
      </c>
      <c r="Y365">
        <f t="shared" si="122"/>
        <v>2</v>
      </c>
      <c r="Z365" t="e">
        <f t="shared" si="123"/>
        <v>#NUM!</v>
      </c>
      <c r="AA365" t="e">
        <f t="shared" si="124"/>
        <v>#NUM!</v>
      </c>
      <c r="AB365">
        <f t="shared" si="125"/>
        <v>81</v>
      </c>
    </row>
    <row r="366" spans="1:28" ht="15">
      <c r="A366" s="102" t="s">
        <v>1039</v>
      </c>
      <c r="B366" s="102" t="s">
        <v>1040</v>
      </c>
      <c r="C366" s="61">
        <v>343</v>
      </c>
      <c r="D366" s="102">
        <v>6</v>
      </c>
      <c r="E366" s="102">
        <v>22</v>
      </c>
      <c r="F366" s="102">
        <v>29</v>
      </c>
      <c r="G366" s="102">
        <v>27</v>
      </c>
      <c r="H366" s="102">
        <v>4</v>
      </c>
      <c r="I366" s="102">
        <v>2</v>
      </c>
      <c r="L366" s="56">
        <f t="shared" si="110"/>
        <v>90</v>
      </c>
      <c r="M366">
        <v>90</v>
      </c>
      <c r="N366" s="58">
        <f t="shared" si="111"/>
        <v>90</v>
      </c>
      <c r="O366">
        <f t="shared" si="112"/>
        <v>0</v>
      </c>
      <c r="P366">
        <f t="shared" si="113"/>
        <v>2.7109086425781532</v>
      </c>
      <c r="Q366">
        <f t="shared" si="114"/>
        <v>3.7799539545092906</v>
      </c>
      <c r="R366">
        <f t="shared" si="115"/>
        <v>8487.502313369745</v>
      </c>
      <c r="S366">
        <f t="shared" si="116"/>
        <v>173130.35021904</v>
      </c>
      <c r="T366">
        <f t="shared" si="117"/>
        <v>7</v>
      </c>
      <c r="U366">
        <f t="shared" si="118"/>
        <v>22</v>
      </c>
      <c r="V366">
        <f t="shared" si="119"/>
        <v>26</v>
      </c>
      <c r="W366">
        <f t="shared" si="120"/>
        <v>25</v>
      </c>
      <c r="X366">
        <f t="shared" si="121"/>
        <v>4</v>
      </c>
      <c r="Y366">
        <f t="shared" si="122"/>
        <v>2</v>
      </c>
      <c r="Z366" t="e">
        <f t="shared" si="123"/>
        <v>#NUM!</v>
      </c>
      <c r="AA366" t="e">
        <f t="shared" si="124"/>
        <v>#NUM!</v>
      </c>
      <c r="AB366">
        <f t="shared" si="125"/>
        <v>81</v>
      </c>
    </row>
    <row r="367" spans="1:28" ht="15">
      <c r="A367" s="102" t="s">
        <v>1041</v>
      </c>
      <c r="B367" s="102" t="s">
        <v>1042</v>
      </c>
      <c r="C367" s="61">
        <v>344</v>
      </c>
      <c r="D367" s="102">
        <v>6</v>
      </c>
      <c r="E367" s="102">
        <v>12</v>
      </c>
      <c r="F367" s="102">
        <v>16</v>
      </c>
      <c r="G367" s="102">
        <v>17</v>
      </c>
      <c r="H367" s="102">
        <v>4</v>
      </c>
      <c r="I367" s="102">
        <v>1</v>
      </c>
      <c r="L367" s="56">
        <f t="shared" si="110"/>
        <v>56</v>
      </c>
      <c r="M367">
        <v>68</v>
      </c>
      <c r="N367" s="58">
        <f t="shared" si="111"/>
        <v>61</v>
      </c>
      <c r="O367">
        <f t="shared" si="112"/>
        <v>0</v>
      </c>
      <c r="P367">
        <f t="shared" si="113"/>
        <v>-0.80374369463865925</v>
      </c>
      <c r="Q367">
        <f t="shared" si="114"/>
        <v>0.74729160801236583</v>
      </c>
      <c r="R367">
        <f t="shared" si="115"/>
        <v>-2516.4169535105607</v>
      </c>
      <c r="S367">
        <f t="shared" si="116"/>
        <v>34227.627999697754</v>
      </c>
      <c r="T367">
        <f t="shared" si="117"/>
        <v>7</v>
      </c>
      <c r="U367">
        <f t="shared" si="118"/>
        <v>22</v>
      </c>
      <c r="V367">
        <f t="shared" si="119"/>
        <v>26</v>
      </c>
      <c r="W367">
        <f t="shared" si="120"/>
        <v>25</v>
      </c>
      <c r="X367">
        <f t="shared" si="121"/>
        <v>4</v>
      </c>
      <c r="Y367">
        <f t="shared" si="122"/>
        <v>2</v>
      </c>
      <c r="Z367" t="e">
        <f t="shared" si="123"/>
        <v>#NUM!</v>
      </c>
      <c r="AA367" t="e">
        <f t="shared" si="124"/>
        <v>#NUM!</v>
      </c>
      <c r="AB367">
        <f t="shared" si="125"/>
        <v>81</v>
      </c>
    </row>
    <row r="368" spans="1:28" ht="15">
      <c r="A368" s="102" t="s">
        <v>1043</v>
      </c>
      <c r="B368" s="102" t="s">
        <v>1044</v>
      </c>
      <c r="C368" s="61">
        <v>345</v>
      </c>
      <c r="D368" s="102">
        <v>3</v>
      </c>
      <c r="E368" s="102">
        <v>10</v>
      </c>
      <c r="F368" s="102">
        <v>20</v>
      </c>
      <c r="G368" s="102">
        <v>8</v>
      </c>
      <c r="H368" s="102">
        <v>4</v>
      </c>
      <c r="I368" s="102">
        <v>2</v>
      </c>
      <c r="L368" s="56">
        <f t="shared" si="110"/>
        <v>47</v>
      </c>
      <c r="M368">
        <v>27</v>
      </c>
      <c r="N368" s="58">
        <f t="shared" si="111"/>
        <v>39</v>
      </c>
      <c r="O368">
        <f t="shared" si="112"/>
        <v>0</v>
      </c>
      <c r="P368">
        <f t="shared" si="113"/>
        <v>-3.6877384920890433</v>
      </c>
      <c r="Q368">
        <f t="shared" si="114"/>
        <v>5.6974451811371649</v>
      </c>
      <c r="R368">
        <f t="shared" si="115"/>
        <v>-11545.82950200103</v>
      </c>
      <c r="S368">
        <f t="shared" si="116"/>
        <v>260955.73952358172</v>
      </c>
      <c r="T368">
        <f t="shared" si="117"/>
        <v>7</v>
      </c>
      <c r="U368">
        <f t="shared" si="118"/>
        <v>22</v>
      </c>
      <c r="V368">
        <f t="shared" si="119"/>
        <v>26</v>
      </c>
      <c r="W368">
        <f t="shared" si="120"/>
        <v>25</v>
      </c>
      <c r="X368">
        <f t="shared" si="121"/>
        <v>4</v>
      </c>
      <c r="Y368">
        <f t="shared" si="122"/>
        <v>2</v>
      </c>
      <c r="Z368" t="e">
        <f t="shared" si="123"/>
        <v>#NUM!</v>
      </c>
      <c r="AA368" t="e">
        <f t="shared" si="124"/>
        <v>#NUM!</v>
      </c>
      <c r="AB368">
        <f t="shared" si="125"/>
        <v>81</v>
      </c>
    </row>
    <row r="369" spans="1:28" ht="15">
      <c r="A369" s="102" t="s">
        <v>1045</v>
      </c>
      <c r="B369" s="102" t="s">
        <v>1046</v>
      </c>
      <c r="C369" s="61">
        <v>346</v>
      </c>
      <c r="D369" s="102">
        <v>6</v>
      </c>
      <c r="E369" s="102">
        <v>15</v>
      </c>
      <c r="F369" s="102">
        <v>19</v>
      </c>
      <c r="G369" s="102">
        <v>21</v>
      </c>
      <c r="H369" s="102">
        <v>4</v>
      </c>
      <c r="I369" s="102">
        <v>2</v>
      </c>
      <c r="L369" s="56">
        <f t="shared" si="110"/>
        <v>67</v>
      </c>
      <c r="M369">
        <v>88</v>
      </c>
      <c r="N369" s="58">
        <f t="shared" si="111"/>
        <v>75</v>
      </c>
      <c r="O369">
        <f t="shared" si="112"/>
        <v>0</v>
      </c>
      <c r="P369">
        <f t="shared" si="113"/>
        <v>-5.6249990418427709E-3</v>
      </c>
      <c r="Q369">
        <f t="shared" si="114"/>
        <v>1.0003760146836346E-3</v>
      </c>
      <c r="R369">
        <f t="shared" si="115"/>
        <v>-17.611140276176513</v>
      </c>
      <c r="S369">
        <f t="shared" si="116"/>
        <v>45.819460199056628</v>
      </c>
      <c r="T369">
        <f t="shared" si="117"/>
        <v>7</v>
      </c>
      <c r="U369">
        <f t="shared" si="118"/>
        <v>22</v>
      </c>
      <c r="V369">
        <f t="shared" si="119"/>
        <v>26</v>
      </c>
      <c r="W369">
        <f t="shared" si="120"/>
        <v>25</v>
      </c>
      <c r="X369">
        <f t="shared" si="121"/>
        <v>4</v>
      </c>
      <c r="Y369">
        <f t="shared" si="122"/>
        <v>2</v>
      </c>
      <c r="Z369" t="e">
        <f t="shared" si="123"/>
        <v>#NUM!</v>
      </c>
      <c r="AA369" t="e">
        <f t="shared" si="124"/>
        <v>#NUM!</v>
      </c>
      <c r="AB369">
        <f t="shared" si="125"/>
        <v>81</v>
      </c>
    </row>
    <row r="370" spans="1:28" ht="15">
      <c r="A370" s="102" t="s">
        <v>1047</v>
      </c>
      <c r="B370" s="102" t="s">
        <v>1048</v>
      </c>
      <c r="C370" s="61">
        <v>347</v>
      </c>
      <c r="D370" s="102">
        <v>6</v>
      </c>
      <c r="E370" s="102">
        <v>9</v>
      </c>
      <c r="F370" s="102">
        <v>5</v>
      </c>
      <c r="G370" s="102">
        <v>16</v>
      </c>
      <c r="H370" s="102">
        <v>1</v>
      </c>
      <c r="I370" s="102">
        <v>2</v>
      </c>
      <c r="L370" s="56">
        <f t="shared" si="110"/>
        <v>39</v>
      </c>
      <c r="M370">
        <v>52</v>
      </c>
      <c r="N370" s="58">
        <f t="shared" si="111"/>
        <v>44</v>
      </c>
      <c r="O370">
        <f t="shared" si="112"/>
        <v>0</v>
      </c>
      <c r="P370">
        <f t="shared" si="113"/>
        <v>-9.1532006293125274</v>
      </c>
      <c r="Q370">
        <f t="shared" si="114"/>
        <v>19.146848857579283</v>
      </c>
      <c r="R370">
        <f t="shared" si="115"/>
        <v>-28657.480483054605</v>
      </c>
      <c r="S370">
        <f t="shared" si="116"/>
        <v>876968.52612429881</v>
      </c>
      <c r="T370">
        <f t="shared" si="117"/>
        <v>7</v>
      </c>
      <c r="U370">
        <f t="shared" si="118"/>
        <v>22</v>
      </c>
      <c r="V370">
        <f t="shared" si="119"/>
        <v>26</v>
      </c>
      <c r="W370">
        <f t="shared" si="120"/>
        <v>25</v>
      </c>
      <c r="X370">
        <f t="shared" si="121"/>
        <v>4</v>
      </c>
      <c r="Y370">
        <f t="shared" si="122"/>
        <v>2</v>
      </c>
      <c r="Z370" t="e">
        <f t="shared" si="123"/>
        <v>#NUM!</v>
      </c>
      <c r="AA370" t="e">
        <f t="shared" si="124"/>
        <v>#NUM!</v>
      </c>
      <c r="AB370">
        <f t="shared" si="125"/>
        <v>81</v>
      </c>
    </row>
    <row r="371" spans="1:28" ht="15">
      <c r="A371" s="102" t="s">
        <v>1049</v>
      </c>
      <c r="B371" s="102" t="s">
        <v>1050</v>
      </c>
      <c r="C371" s="61">
        <v>348</v>
      </c>
      <c r="D371" s="102">
        <v>6</v>
      </c>
      <c r="E371" s="102">
        <v>10</v>
      </c>
      <c r="F371" s="102">
        <v>11</v>
      </c>
      <c r="G371" s="102">
        <v>13</v>
      </c>
      <c r="H371" s="102">
        <v>4</v>
      </c>
      <c r="I371" s="102">
        <v>2</v>
      </c>
      <c r="L371" s="56">
        <f t="shared" si="110"/>
        <v>46</v>
      </c>
      <c r="M371">
        <v>54</v>
      </c>
      <c r="N371" s="58">
        <f t="shared" si="111"/>
        <v>49</v>
      </c>
      <c r="O371">
        <f t="shared" si="112"/>
        <v>0</v>
      </c>
      <c r="P371">
        <f t="shared" si="113"/>
        <v>-4.1992001791251301</v>
      </c>
      <c r="Q371">
        <f t="shared" si="114"/>
        <v>6.7746797627006137</v>
      </c>
      <c r="R371">
        <f t="shared" si="115"/>
        <v>-13147.149510996365</v>
      </c>
      <c r="S371">
        <f t="shared" si="116"/>
        <v>310295.49408637307</v>
      </c>
      <c r="T371">
        <f t="shared" si="117"/>
        <v>7</v>
      </c>
      <c r="U371">
        <f t="shared" si="118"/>
        <v>22</v>
      </c>
      <c r="V371">
        <f t="shared" si="119"/>
        <v>26</v>
      </c>
      <c r="W371">
        <f t="shared" si="120"/>
        <v>25</v>
      </c>
      <c r="X371">
        <f t="shared" si="121"/>
        <v>4</v>
      </c>
      <c r="Y371">
        <f t="shared" si="122"/>
        <v>2</v>
      </c>
      <c r="Z371" t="e">
        <f t="shared" si="123"/>
        <v>#NUM!</v>
      </c>
      <c r="AA371" t="e">
        <f t="shared" si="124"/>
        <v>#NUM!</v>
      </c>
      <c r="AB371">
        <f t="shared" si="125"/>
        <v>81</v>
      </c>
    </row>
    <row r="372" spans="1:28" ht="15">
      <c r="A372" s="102" t="s">
        <v>1051</v>
      </c>
      <c r="B372" s="102" t="s">
        <v>1052</v>
      </c>
      <c r="C372" s="61">
        <v>349</v>
      </c>
      <c r="D372" s="102">
        <v>8</v>
      </c>
      <c r="E372" s="102">
        <v>10</v>
      </c>
      <c r="F372" s="102">
        <v>16</v>
      </c>
      <c r="G372" s="102">
        <v>27</v>
      </c>
      <c r="H372" s="102">
        <v>3</v>
      </c>
      <c r="I372" s="102">
        <v>2</v>
      </c>
      <c r="L372" s="56">
        <f t="shared" si="110"/>
        <v>66</v>
      </c>
      <c r="M372">
        <v>89</v>
      </c>
      <c r="N372" s="58">
        <f t="shared" si="111"/>
        <v>75</v>
      </c>
      <c r="O372">
        <f t="shared" si="112"/>
        <v>0</v>
      </c>
      <c r="P372">
        <f t="shared" si="113"/>
        <v>-1.4923442468436847E-2</v>
      </c>
      <c r="Q372">
        <f t="shared" si="114"/>
        <v>3.6741652689036646E-3</v>
      </c>
      <c r="R372">
        <f t="shared" si="115"/>
        <v>-46.723357063717962</v>
      </c>
      <c r="S372">
        <f t="shared" si="116"/>
        <v>168.2849916753824</v>
      </c>
      <c r="T372">
        <f t="shared" si="117"/>
        <v>7</v>
      </c>
      <c r="U372">
        <f t="shared" si="118"/>
        <v>22</v>
      </c>
      <c r="V372">
        <f t="shared" si="119"/>
        <v>26</v>
      </c>
      <c r="W372">
        <f t="shared" si="120"/>
        <v>25</v>
      </c>
      <c r="X372">
        <f t="shared" si="121"/>
        <v>4</v>
      </c>
      <c r="Y372">
        <f t="shared" si="122"/>
        <v>2</v>
      </c>
      <c r="Z372" t="e">
        <f t="shared" si="123"/>
        <v>#NUM!</v>
      </c>
      <c r="AA372" t="e">
        <f t="shared" si="124"/>
        <v>#NUM!</v>
      </c>
      <c r="AB372">
        <f t="shared" si="125"/>
        <v>82</v>
      </c>
    </row>
    <row r="373" spans="1:28" ht="15">
      <c r="A373" s="102" t="s">
        <v>1053</v>
      </c>
      <c r="B373" s="102" t="s">
        <v>1054</v>
      </c>
      <c r="C373" s="61">
        <v>350</v>
      </c>
      <c r="D373" s="102">
        <v>8</v>
      </c>
      <c r="E373" s="102">
        <v>12</v>
      </c>
      <c r="F373" s="102">
        <v>28</v>
      </c>
      <c r="G373" s="102">
        <v>25</v>
      </c>
      <c r="H373" s="102">
        <v>1</v>
      </c>
      <c r="I373" s="102">
        <v>2</v>
      </c>
      <c r="L373" s="56">
        <f t="shared" si="110"/>
        <v>76</v>
      </c>
      <c r="M373">
        <v>85</v>
      </c>
      <c r="N373" s="58">
        <f t="shared" si="111"/>
        <v>80</v>
      </c>
      <c r="O373">
        <f t="shared" si="112"/>
        <v>0</v>
      </c>
      <c r="P373">
        <f t="shared" si="113"/>
        <v>8.3660862761264235E-2</v>
      </c>
      <c r="Q373">
        <f t="shared" si="114"/>
        <v>3.6590059746706274E-2</v>
      </c>
      <c r="R373">
        <f t="shared" si="115"/>
        <v>261.9312783441643</v>
      </c>
      <c r="S373">
        <f t="shared" si="116"/>
        <v>1675.9066207475107</v>
      </c>
      <c r="T373">
        <f t="shared" si="117"/>
        <v>7</v>
      </c>
      <c r="U373">
        <f t="shared" si="118"/>
        <v>22</v>
      </c>
      <c r="V373">
        <f t="shared" si="119"/>
        <v>26</v>
      </c>
      <c r="W373">
        <f t="shared" si="120"/>
        <v>25</v>
      </c>
      <c r="X373">
        <f t="shared" si="121"/>
        <v>4</v>
      </c>
      <c r="Y373">
        <f t="shared" si="122"/>
        <v>2</v>
      </c>
      <c r="Z373" t="e">
        <f t="shared" si="123"/>
        <v>#NUM!</v>
      </c>
      <c r="AA373" t="e">
        <f t="shared" si="124"/>
        <v>#NUM!</v>
      </c>
      <c r="AB373">
        <f t="shared" si="125"/>
        <v>82</v>
      </c>
    </row>
    <row r="374" spans="1:28" ht="15">
      <c r="A374" s="102" t="s">
        <v>1055</v>
      </c>
      <c r="B374" s="102" t="s">
        <v>1056</v>
      </c>
      <c r="C374" s="61">
        <v>351</v>
      </c>
      <c r="D374" s="102">
        <v>6</v>
      </c>
      <c r="E374" s="102">
        <v>21</v>
      </c>
      <c r="F374" s="102">
        <v>15</v>
      </c>
      <c r="G374" s="102">
        <v>16</v>
      </c>
      <c r="H374" s="102">
        <v>4</v>
      </c>
      <c r="I374" s="102">
        <v>2</v>
      </c>
      <c r="L374" s="56">
        <f t="shared" si="110"/>
        <v>64</v>
      </c>
      <c r="M374">
        <v>78</v>
      </c>
      <c r="N374" s="58">
        <f t="shared" si="111"/>
        <v>70</v>
      </c>
      <c r="O374">
        <f t="shared" si="112"/>
        <v>0</v>
      </c>
      <c r="P374">
        <f t="shared" si="113"/>
        <v>-5.6143808015216352E-2</v>
      </c>
      <c r="Q374">
        <f t="shared" si="114"/>
        <v>2.14982192497504E-2</v>
      </c>
      <c r="R374">
        <f t="shared" si="115"/>
        <v>-175.77895946996964</v>
      </c>
      <c r="S374">
        <f t="shared" si="116"/>
        <v>984.66655218242715</v>
      </c>
      <c r="T374">
        <f t="shared" si="117"/>
        <v>7</v>
      </c>
      <c r="U374">
        <f t="shared" si="118"/>
        <v>22</v>
      </c>
      <c r="V374">
        <f t="shared" si="119"/>
        <v>27</v>
      </c>
      <c r="W374">
        <f t="shared" si="120"/>
        <v>25</v>
      </c>
      <c r="X374">
        <f t="shared" si="121"/>
        <v>4</v>
      </c>
      <c r="Y374">
        <f t="shared" si="122"/>
        <v>2</v>
      </c>
      <c r="Z374" t="e">
        <f t="shared" si="123"/>
        <v>#NUM!</v>
      </c>
      <c r="AA374" t="e">
        <f t="shared" si="124"/>
        <v>#NUM!</v>
      </c>
      <c r="AB374">
        <f t="shared" si="125"/>
        <v>82</v>
      </c>
    </row>
    <row r="375" spans="1:28" ht="15">
      <c r="A375" s="102" t="s">
        <v>1057</v>
      </c>
      <c r="B375" s="102" t="s">
        <v>1058</v>
      </c>
      <c r="C375" s="61">
        <v>352</v>
      </c>
      <c r="D375" s="102">
        <v>7</v>
      </c>
      <c r="E375" s="102">
        <v>15</v>
      </c>
      <c r="F375" s="102">
        <v>19</v>
      </c>
      <c r="G375" s="102">
        <v>19</v>
      </c>
      <c r="H375" s="102">
        <v>3</v>
      </c>
      <c r="I375" s="102">
        <v>1</v>
      </c>
      <c r="L375" s="56">
        <f t="shared" si="110"/>
        <v>64</v>
      </c>
      <c r="M375">
        <v>82</v>
      </c>
      <c r="N375" s="58">
        <f t="shared" si="111"/>
        <v>71</v>
      </c>
      <c r="O375">
        <f t="shared" si="112"/>
        <v>0</v>
      </c>
      <c r="P375">
        <f t="shared" si="113"/>
        <v>-5.6143808015216352E-2</v>
      </c>
      <c r="Q375">
        <f t="shared" si="114"/>
        <v>2.14982192497504E-2</v>
      </c>
      <c r="R375">
        <f t="shared" si="115"/>
        <v>-175.77895946996964</v>
      </c>
      <c r="S375">
        <f t="shared" si="116"/>
        <v>984.66655218242715</v>
      </c>
      <c r="T375">
        <f t="shared" si="117"/>
        <v>7</v>
      </c>
      <c r="U375">
        <f t="shared" si="118"/>
        <v>22</v>
      </c>
      <c r="V375">
        <f t="shared" si="119"/>
        <v>27</v>
      </c>
      <c r="W375">
        <f t="shared" si="120"/>
        <v>26</v>
      </c>
      <c r="X375">
        <f t="shared" si="121"/>
        <v>4</v>
      </c>
      <c r="Y375">
        <f t="shared" si="122"/>
        <v>2</v>
      </c>
      <c r="Z375" t="e">
        <f t="shared" si="123"/>
        <v>#NUM!</v>
      </c>
      <c r="AA375" t="e">
        <f t="shared" si="124"/>
        <v>#NUM!</v>
      </c>
      <c r="AB375">
        <f t="shared" si="125"/>
        <v>82</v>
      </c>
    </row>
    <row r="376" spans="1:28" ht="15">
      <c r="A376" s="102" t="s">
        <v>1059</v>
      </c>
      <c r="B376" s="102" t="s">
        <v>1060</v>
      </c>
      <c r="C376" s="61">
        <v>353</v>
      </c>
      <c r="D376" s="102">
        <v>7</v>
      </c>
      <c r="E376" s="102">
        <v>13</v>
      </c>
      <c r="F376" s="102">
        <v>18</v>
      </c>
      <c r="G376" s="102">
        <v>23</v>
      </c>
      <c r="H376" s="102">
        <v>4</v>
      </c>
      <c r="I376" s="102">
        <v>2</v>
      </c>
      <c r="L376" s="56">
        <f t="shared" si="110"/>
        <v>67</v>
      </c>
      <c r="M376">
        <v>79</v>
      </c>
      <c r="N376" s="58">
        <f t="shared" si="111"/>
        <v>72</v>
      </c>
      <c r="O376">
        <f t="shared" si="112"/>
        <v>0</v>
      </c>
      <c r="P376">
        <f t="shared" si="113"/>
        <v>-5.6249990418427709E-3</v>
      </c>
      <c r="Q376">
        <f t="shared" si="114"/>
        <v>1.0003760146836346E-3</v>
      </c>
      <c r="R376">
        <f t="shared" si="115"/>
        <v>-17.611140276176513</v>
      </c>
      <c r="S376">
        <f t="shared" si="116"/>
        <v>45.819460199056628</v>
      </c>
      <c r="T376">
        <f t="shared" si="117"/>
        <v>7</v>
      </c>
      <c r="U376">
        <f t="shared" si="118"/>
        <v>22</v>
      </c>
      <c r="V376">
        <f t="shared" si="119"/>
        <v>27</v>
      </c>
      <c r="W376">
        <f t="shared" si="120"/>
        <v>26</v>
      </c>
      <c r="X376">
        <f t="shared" si="121"/>
        <v>4</v>
      </c>
      <c r="Y376">
        <f t="shared" si="122"/>
        <v>2</v>
      </c>
      <c r="Z376" t="e">
        <f t="shared" si="123"/>
        <v>#NUM!</v>
      </c>
      <c r="AA376" t="e">
        <f t="shared" si="124"/>
        <v>#NUM!</v>
      </c>
      <c r="AB376">
        <f t="shared" si="125"/>
        <v>82</v>
      </c>
    </row>
    <row r="377" spans="1:28" ht="15">
      <c r="A377" s="102" t="s">
        <v>1061</v>
      </c>
      <c r="B377" s="102" t="s">
        <v>1062</v>
      </c>
      <c r="C377" s="61">
        <v>354</v>
      </c>
      <c r="D377" s="102">
        <v>8</v>
      </c>
      <c r="E377" s="102">
        <v>8</v>
      </c>
      <c r="F377" s="102">
        <v>24</v>
      </c>
      <c r="G377" s="102">
        <v>27</v>
      </c>
      <c r="H377" s="102">
        <v>4</v>
      </c>
      <c r="I377" s="102">
        <v>1</v>
      </c>
      <c r="L377" s="56">
        <f t="shared" si="110"/>
        <v>72</v>
      </c>
      <c r="M377">
        <v>88</v>
      </c>
      <c r="N377" s="58">
        <f t="shared" si="111"/>
        <v>78</v>
      </c>
      <c r="O377">
        <f t="shared" si="112"/>
        <v>0</v>
      </c>
      <c r="P377">
        <f t="shared" si="113"/>
        <v>4.4058360381998415E-3</v>
      </c>
      <c r="Q377">
        <f t="shared" si="114"/>
        <v>7.2227809064855108E-4</v>
      </c>
      <c r="R377">
        <f t="shared" si="115"/>
        <v>13.79409950568664</v>
      </c>
      <c r="S377">
        <f t="shared" si="116"/>
        <v>33.081952927058019</v>
      </c>
      <c r="T377">
        <f t="shared" si="117"/>
        <v>7</v>
      </c>
      <c r="U377">
        <f t="shared" si="118"/>
        <v>22</v>
      </c>
      <c r="V377">
        <f t="shared" si="119"/>
        <v>27</v>
      </c>
      <c r="W377">
        <f t="shared" si="120"/>
        <v>26</v>
      </c>
      <c r="X377">
        <f t="shared" si="121"/>
        <v>4</v>
      </c>
      <c r="Y377">
        <f t="shared" si="122"/>
        <v>2</v>
      </c>
      <c r="Z377" t="e">
        <f t="shared" si="123"/>
        <v>#NUM!</v>
      </c>
      <c r="AA377" t="e">
        <f t="shared" si="124"/>
        <v>#NUM!</v>
      </c>
      <c r="AB377">
        <f t="shared" si="125"/>
        <v>82</v>
      </c>
    </row>
    <row r="378" spans="1:28" ht="15">
      <c r="A378" s="102" t="s">
        <v>1063</v>
      </c>
      <c r="B378" s="102" t="s">
        <v>1064</v>
      </c>
      <c r="C378" s="61">
        <v>355</v>
      </c>
      <c r="D378" s="102">
        <v>5</v>
      </c>
      <c r="E378" s="102">
        <v>9</v>
      </c>
      <c r="F378" s="102">
        <v>15</v>
      </c>
      <c r="G378" s="102">
        <v>13</v>
      </c>
      <c r="H378" s="102">
        <v>3</v>
      </c>
      <c r="I378" s="102">
        <v>2</v>
      </c>
      <c r="L378" s="56">
        <f t="shared" si="110"/>
        <v>47</v>
      </c>
      <c r="M378">
        <v>49</v>
      </c>
      <c r="N378" s="58">
        <f t="shared" si="111"/>
        <v>48</v>
      </c>
      <c r="O378">
        <f t="shared" si="112"/>
        <v>0</v>
      </c>
      <c r="P378">
        <f t="shared" si="113"/>
        <v>-3.6877384920890433</v>
      </c>
      <c r="Q378">
        <f t="shared" si="114"/>
        <v>5.6974451811371649</v>
      </c>
      <c r="R378">
        <f t="shared" si="115"/>
        <v>-11545.82950200103</v>
      </c>
      <c r="S378">
        <f t="shared" si="116"/>
        <v>260955.73952358172</v>
      </c>
      <c r="T378">
        <f t="shared" si="117"/>
        <v>7</v>
      </c>
      <c r="U378">
        <f t="shared" si="118"/>
        <v>22</v>
      </c>
      <c r="V378">
        <f t="shared" si="119"/>
        <v>27</v>
      </c>
      <c r="W378">
        <f t="shared" si="120"/>
        <v>26</v>
      </c>
      <c r="X378">
        <f t="shared" si="121"/>
        <v>4</v>
      </c>
      <c r="Y378">
        <f t="shared" si="122"/>
        <v>2</v>
      </c>
      <c r="Z378" t="e">
        <f t="shared" si="123"/>
        <v>#NUM!</v>
      </c>
      <c r="AA378" t="e">
        <f t="shared" si="124"/>
        <v>#NUM!</v>
      </c>
      <c r="AB378">
        <f t="shared" si="125"/>
        <v>82</v>
      </c>
    </row>
    <row r="379" spans="1:28" ht="15">
      <c r="A379" s="102" t="s">
        <v>1065</v>
      </c>
      <c r="B379" s="102" t="s">
        <v>1066</v>
      </c>
      <c r="C379" s="61">
        <v>356</v>
      </c>
      <c r="D379" s="102">
        <v>8</v>
      </c>
      <c r="E379" s="102">
        <v>11</v>
      </c>
      <c r="F379" s="102">
        <v>14</v>
      </c>
      <c r="G379" s="102">
        <v>11</v>
      </c>
      <c r="H379" s="102">
        <v>4</v>
      </c>
      <c r="I379" s="102">
        <v>2</v>
      </c>
      <c r="L379" s="56">
        <f t="shared" ref="L379:L442" si="126">SUM(D379:K379)</f>
        <v>50</v>
      </c>
      <c r="M379">
        <v>88</v>
      </c>
      <c r="N379" s="58">
        <f t="shared" ref="N379:N442" si="127">ROUND(M379*0.4+L379*0.6,0)</f>
        <v>65</v>
      </c>
      <c r="O379">
        <f t="shared" ref="O379:O442" si="128">IF(OR((L379&gt;($L$11+1.5*($L$11-$L$8))),(L379&lt;($L$8-1.5*($L$11-$L$8)))),1,0)</f>
        <v>0</v>
      </c>
      <c r="P379">
        <f t="shared" ref="P379:P442" si="129">(L379-$L$13)^3/($L$14)^3</f>
        <v>-2.405571619188545</v>
      </c>
      <c r="Q379">
        <f t="shared" si="114"/>
        <v>3.2232282080289441</v>
      </c>
      <c r="R379">
        <f t="shared" si="115"/>
        <v>-7531.5318126773664</v>
      </c>
      <c r="S379">
        <f t="shared" si="116"/>
        <v>147631.06514200481</v>
      </c>
      <c r="T379">
        <f t="shared" si="117"/>
        <v>7</v>
      </c>
      <c r="U379">
        <f t="shared" si="118"/>
        <v>22</v>
      </c>
      <c r="V379">
        <f t="shared" si="119"/>
        <v>27</v>
      </c>
      <c r="W379">
        <f t="shared" si="120"/>
        <v>26</v>
      </c>
      <c r="X379">
        <f t="shared" si="121"/>
        <v>4</v>
      </c>
      <c r="Y379">
        <f t="shared" si="122"/>
        <v>2</v>
      </c>
      <c r="Z379" t="e">
        <f t="shared" si="123"/>
        <v>#NUM!</v>
      </c>
      <c r="AA379" t="e">
        <f t="shared" si="124"/>
        <v>#NUM!</v>
      </c>
      <c r="AB379">
        <f t="shared" si="125"/>
        <v>82</v>
      </c>
    </row>
    <row r="380" spans="1:28" ht="15">
      <c r="A380" s="102" t="s">
        <v>1067</v>
      </c>
      <c r="B380" s="102" t="s">
        <v>1068</v>
      </c>
      <c r="C380" s="61">
        <v>357</v>
      </c>
      <c r="D380" s="102">
        <v>7</v>
      </c>
      <c r="E380" s="102">
        <v>22</v>
      </c>
      <c r="F380" s="102">
        <v>12</v>
      </c>
      <c r="G380" s="102">
        <v>14</v>
      </c>
      <c r="H380" s="102">
        <v>3</v>
      </c>
      <c r="I380" s="102">
        <v>2</v>
      </c>
      <c r="L380" s="56">
        <f t="shared" si="126"/>
        <v>60</v>
      </c>
      <c r="M380">
        <v>87</v>
      </c>
      <c r="N380" s="58">
        <f t="shared" si="127"/>
        <v>71</v>
      </c>
      <c r="O380">
        <f t="shared" si="128"/>
        <v>0</v>
      </c>
      <c r="P380">
        <f t="shared" si="129"/>
        <v>-0.28273766187366117</v>
      </c>
      <c r="Q380">
        <f t="shared" si="114"/>
        <v>0.18557161597880314</v>
      </c>
      <c r="R380">
        <f t="shared" si="115"/>
        <v>-885.21483960714818</v>
      </c>
      <c r="S380">
        <f t="shared" si="116"/>
        <v>8499.595299777724</v>
      </c>
      <c r="T380">
        <f t="shared" si="117"/>
        <v>7</v>
      </c>
      <c r="U380">
        <f t="shared" si="118"/>
        <v>22</v>
      </c>
      <c r="V380">
        <f t="shared" si="119"/>
        <v>27</v>
      </c>
      <c r="W380">
        <f t="shared" si="120"/>
        <v>26</v>
      </c>
      <c r="X380">
        <f t="shared" si="121"/>
        <v>4</v>
      </c>
      <c r="Y380">
        <f t="shared" si="122"/>
        <v>2</v>
      </c>
      <c r="Z380" t="e">
        <f t="shared" si="123"/>
        <v>#NUM!</v>
      </c>
      <c r="AA380" t="e">
        <f t="shared" si="124"/>
        <v>#NUM!</v>
      </c>
      <c r="AB380">
        <f t="shared" si="125"/>
        <v>82</v>
      </c>
    </row>
    <row r="381" spans="1:28" ht="15">
      <c r="A381" s="102" t="s">
        <v>1069</v>
      </c>
      <c r="B381" s="102" t="s">
        <v>1070</v>
      </c>
      <c r="C381" s="61">
        <v>358</v>
      </c>
      <c r="D381" s="102">
        <v>6</v>
      </c>
      <c r="E381" s="102">
        <v>13</v>
      </c>
      <c r="F381" s="102">
        <v>20</v>
      </c>
      <c r="G381" s="102">
        <v>16</v>
      </c>
      <c r="H381" s="102">
        <v>4</v>
      </c>
      <c r="I381" s="102">
        <v>2</v>
      </c>
      <c r="L381" s="56">
        <f t="shared" si="126"/>
        <v>61</v>
      </c>
      <c r="M381">
        <v>78</v>
      </c>
      <c r="N381" s="58">
        <f t="shared" si="127"/>
        <v>68</v>
      </c>
      <c r="O381">
        <f t="shared" si="128"/>
        <v>0</v>
      </c>
      <c r="P381">
        <f t="shared" si="129"/>
        <v>-0.20327905734999993</v>
      </c>
      <c r="Q381">
        <f t="shared" si="114"/>
        <v>0.11952447666835576</v>
      </c>
      <c r="R381">
        <f t="shared" si="115"/>
        <v>-636.44028515726916</v>
      </c>
      <c r="S381">
        <f t="shared" si="116"/>
        <v>5474.4885134523529</v>
      </c>
      <c r="T381">
        <f t="shared" si="117"/>
        <v>8</v>
      </c>
      <c r="U381">
        <f t="shared" si="118"/>
        <v>22</v>
      </c>
      <c r="V381">
        <f t="shared" si="119"/>
        <v>27</v>
      </c>
      <c r="W381">
        <f t="shared" si="120"/>
        <v>26</v>
      </c>
      <c r="X381">
        <f t="shared" si="121"/>
        <v>4</v>
      </c>
      <c r="Y381">
        <f t="shared" si="122"/>
        <v>2</v>
      </c>
      <c r="Z381" t="e">
        <f t="shared" si="123"/>
        <v>#NUM!</v>
      </c>
      <c r="AA381" t="e">
        <f t="shared" si="124"/>
        <v>#NUM!</v>
      </c>
      <c r="AB381">
        <f t="shared" si="125"/>
        <v>82</v>
      </c>
    </row>
    <row r="382" spans="1:28" ht="15">
      <c r="A382" s="102" t="s">
        <v>1071</v>
      </c>
      <c r="B382" s="102" t="s">
        <v>1072</v>
      </c>
      <c r="C382" s="61">
        <v>359</v>
      </c>
      <c r="D382" s="102">
        <v>6</v>
      </c>
      <c r="E382" s="102">
        <v>20</v>
      </c>
      <c r="F382" s="102">
        <v>16</v>
      </c>
      <c r="G382" s="102">
        <v>9</v>
      </c>
      <c r="H382" s="102">
        <v>4</v>
      </c>
      <c r="I382" s="102">
        <v>2</v>
      </c>
      <c r="L382" s="56">
        <f t="shared" si="126"/>
        <v>57</v>
      </c>
      <c r="M382">
        <v>76</v>
      </c>
      <c r="N382" s="58">
        <f t="shared" si="127"/>
        <v>65</v>
      </c>
      <c r="O382">
        <f t="shared" si="128"/>
        <v>0</v>
      </c>
      <c r="P382">
        <f t="shared" si="129"/>
        <v>-0.63918364367610536</v>
      </c>
      <c r="Q382">
        <f t="shared" si="114"/>
        <v>0.55059746071628268</v>
      </c>
      <c r="R382">
        <f t="shared" si="115"/>
        <v>-2001.2008406191233</v>
      </c>
      <c r="S382">
        <f t="shared" si="116"/>
        <v>25218.595874641851</v>
      </c>
      <c r="T382">
        <f t="shared" si="117"/>
        <v>8</v>
      </c>
      <c r="U382">
        <f t="shared" si="118"/>
        <v>22</v>
      </c>
      <c r="V382">
        <f t="shared" si="119"/>
        <v>27</v>
      </c>
      <c r="W382">
        <f t="shared" si="120"/>
        <v>26</v>
      </c>
      <c r="X382">
        <f t="shared" si="121"/>
        <v>4</v>
      </c>
      <c r="Y382">
        <f t="shared" si="122"/>
        <v>2</v>
      </c>
      <c r="Z382" t="e">
        <f t="shared" si="123"/>
        <v>#NUM!</v>
      </c>
      <c r="AA382" t="e">
        <f t="shared" si="124"/>
        <v>#NUM!</v>
      </c>
      <c r="AB382">
        <f t="shared" si="125"/>
        <v>82</v>
      </c>
    </row>
    <row r="383" spans="1:28" ht="15">
      <c r="A383" s="102" t="s">
        <v>1073</v>
      </c>
      <c r="B383" s="102" t="s">
        <v>1074</v>
      </c>
      <c r="C383" s="61">
        <v>360</v>
      </c>
      <c r="D383" s="102">
        <v>7</v>
      </c>
      <c r="E383" s="102">
        <v>10</v>
      </c>
      <c r="F383" s="102">
        <v>20</v>
      </c>
      <c r="G383" s="102">
        <v>27</v>
      </c>
      <c r="H383" s="102">
        <v>4</v>
      </c>
      <c r="I383" s="102">
        <v>2</v>
      </c>
      <c r="L383" s="56">
        <f t="shared" si="126"/>
        <v>70</v>
      </c>
      <c r="M383">
        <v>77</v>
      </c>
      <c r="N383" s="58">
        <f t="shared" si="127"/>
        <v>73</v>
      </c>
      <c r="O383">
        <f t="shared" si="128"/>
        <v>0</v>
      </c>
      <c r="P383">
        <f t="shared" si="129"/>
        <v>2.0177275265440186E-5</v>
      </c>
      <c r="Q383">
        <f t="shared" si="114"/>
        <v>5.4930897106446123E-7</v>
      </c>
      <c r="R383">
        <f t="shared" si="115"/>
        <v>6.3172424110188197E-2</v>
      </c>
      <c r="S383">
        <f t="shared" si="116"/>
        <v>2.5159580165096673E-2</v>
      </c>
      <c r="T383">
        <f t="shared" si="117"/>
        <v>8</v>
      </c>
      <c r="U383">
        <f t="shared" si="118"/>
        <v>22</v>
      </c>
      <c r="V383">
        <f t="shared" si="119"/>
        <v>27</v>
      </c>
      <c r="W383">
        <f t="shared" si="120"/>
        <v>26</v>
      </c>
      <c r="X383">
        <f t="shared" si="121"/>
        <v>4</v>
      </c>
      <c r="Y383">
        <f t="shared" si="122"/>
        <v>2</v>
      </c>
      <c r="Z383" t="e">
        <f t="shared" si="123"/>
        <v>#NUM!</v>
      </c>
      <c r="AA383" t="e">
        <f t="shared" si="124"/>
        <v>#NUM!</v>
      </c>
      <c r="AB383">
        <f t="shared" si="125"/>
        <v>83</v>
      </c>
    </row>
    <row r="384" spans="1:28" ht="15">
      <c r="A384" s="105">
        <v>2002010757</v>
      </c>
      <c r="B384" s="102" t="s">
        <v>1075</v>
      </c>
      <c r="C384" s="61">
        <v>361</v>
      </c>
      <c r="D384" s="102">
        <v>6</v>
      </c>
      <c r="E384" s="102">
        <v>23</v>
      </c>
      <c r="F384" s="102">
        <v>20</v>
      </c>
      <c r="G384" s="102">
        <v>19</v>
      </c>
      <c r="H384" s="102">
        <v>4</v>
      </c>
      <c r="I384" s="102">
        <v>1</v>
      </c>
      <c r="L384" s="56">
        <f t="shared" si="126"/>
        <v>73</v>
      </c>
      <c r="M384">
        <v>81</v>
      </c>
      <c r="N384" s="58">
        <f t="shared" si="127"/>
        <v>76</v>
      </c>
      <c r="O384">
        <f t="shared" si="128"/>
        <v>0</v>
      </c>
      <c r="P384">
        <f t="shared" si="129"/>
        <v>1.2534528641252903E-2</v>
      </c>
      <c r="Q384">
        <f t="shared" si="114"/>
        <v>2.9116824539953574E-3</v>
      </c>
      <c r="R384">
        <f t="shared" si="115"/>
        <v>39.243978630890467</v>
      </c>
      <c r="S384">
        <f t="shared" si="116"/>
        <v>133.36157240367544</v>
      </c>
      <c r="T384">
        <f t="shared" si="117"/>
        <v>8</v>
      </c>
      <c r="U384">
        <f t="shared" si="118"/>
        <v>22</v>
      </c>
      <c r="V384">
        <f t="shared" si="119"/>
        <v>27</v>
      </c>
      <c r="W384">
        <f t="shared" si="120"/>
        <v>26</v>
      </c>
      <c r="X384">
        <f t="shared" si="121"/>
        <v>4</v>
      </c>
      <c r="Y384">
        <f t="shared" si="122"/>
        <v>2</v>
      </c>
      <c r="Z384" t="e">
        <f t="shared" si="123"/>
        <v>#NUM!</v>
      </c>
      <c r="AA384" t="e">
        <f t="shared" si="124"/>
        <v>#NUM!</v>
      </c>
      <c r="AB384">
        <f t="shared" si="125"/>
        <v>83</v>
      </c>
    </row>
    <row r="385" spans="1:28" ht="15">
      <c r="A385" s="102">
        <v>1902010448</v>
      </c>
      <c r="B385" s="102" t="s">
        <v>1076</v>
      </c>
      <c r="C385" s="61">
        <v>362</v>
      </c>
      <c r="D385" s="102">
        <v>5</v>
      </c>
      <c r="E385" s="102">
        <v>9</v>
      </c>
      <c r="F385" s="102">
        <v>12</v>
      </c>
      <c r="G385" s="102">
        <v>26</v>
      </c>
      <c r="H385" s="102">
        <v>3</v>
      </c>
      <c r="I385" s="102">
        <v>2</v>
      </c>
      <c r="L385" s="56">
        <f t="shared" si="126"/>
        <v>57</v>
      </c>
      <c r="M385">
        <v>0</v>
      </c>
      <c r="N385" s="58">
        <f t="shared" si="127"/>
        <v>34</v>
      </c>
      <c r="O385">
        <f t="shared" si="128"/>
        <v>0</v>
      </c>
      <c r="P385">
        <f t="shared" si="129"/>
        <v>-0.63918364367610536</v>
      </c>
      <c r="Q385">
        <f t="shared" si="114"/>
        <v>0.55059746071628268</v>
      </c>
      <c r="R385">
        <f t="shared" si="115"/>
        <v>-2001.2008406191233</v>
      </c>
      <c r="S385">
        <f t="shared" si="116"/>
        <v>25218.595874641851</v>
      </c>
      <c r="T385">
        <f t="shared" si="117"/>
        <v>8</v>
      </c>
      <c r="U385">
        <f t="shared" si="118"/>
        <v>22</v>
      </c>
      <c r="V385">
        <f t="shared" si="119"/>
        <v>27</v>
      </c>
      <c r="W385">
        <f t="shared" si="120"/>
        <v>26</v>
      </c>
      <c r="X385">
        <f t="shared" si="121"/>
        <v>4</v>
      </c>
      <c r="Y385">
        <f t="shared" si="122"/>
        <v>2</v>
      </c>
      <c r="Z385" t="e">
        <f t="shared" si="123"/>
        <v>#NUM!</v>
      </c>
      <c r="AA385" t="e">
        <f t="shared" si="124"/>
        <v>#NUM!</v>
      </c>
      <c r="AB385">
        <f t="shared" si="125"/>
        <v>83</v>
      </c>
    </row>
    <row r="386" spans="1:28" ht="15">
      <c r="A386" s="102">
        <v>1902010837</v>
      </c>
      <c r="B386" s="102" t="s">
        <v>1077</v>
      </c>
      <c r="C386" s="61">
        <v>363</v>
      </c>
      <c r="D386" s="102">
        <v>6</v>
      </c>
      <c r="E386" s="102">
        <v>22</v>
      </c>
      <c r="F386" s="102">
        <v>30</v>
      </c>
      <c r="G386" s="102">
        <v>27</v>
      </c>
      <c r="H386" s="102">
        <v>2</v>
      </c>
      <c r="I386" s="102">
        <v>2</v>
      </c>
      <c r="L386" s="56">
        <f t="shared" si="126"/>
        <v>89</v>
      </c>
      <c r="M386">
        <v>78</v>
      </c>
      <c r="N386" s="58">
        <f t="shared" si="127"/>
        <v>85</v>
      </c>
      <c r="O386">
        <f t="shared" si="128"/>
        <v>0</v>
      </c>
      <c r="P386">
        <f t="shared" si="129"/>
        <v>2.3314379881841791</v>
      </c>
      <c r="Q386">
        <f t="shared" si="114"/>
        <v>3.0914708658813148</v>
      </c>
      <c r="R386">
        <f t="shared" si="115"/>
        <v>7299.4290576211661</v>
      </c>
      <c r="S386">
        <f t="shared" si="116"/>
        <v>141596.28401385475</v>
      </c>
      <c r="T386">
        <f t="shared" si="117"/>
        <v>8</v>
      </c>
      <c r="U386">
        <f t="shared" si="118"/>
        <v>22</v>
      </c>
      <c r="V386">
        <f t="shared" si="119"/>
        <v>27</v>
      </c>
      <c r="W386">
        <f t="shared" si="120"/>
        <v>26</v>
      </c>
      <c r="X386">
        <f t="shared" si="121"/>
        <v>4</v>
      </c>
      <c r="Y386">
        <f t="shared" si="122"/>
        <v>2</v>
      </c>
      <c r="Z386" t="e">
        <f t="shared" si="123"/>
        <v>#NUM!</v>
      </c>
      <c r="AA386" t="e">
        <f t="shared" si="124"/>
        <v>#NUM!</v>
      </c>
      <c r="AB386">
        <f t="shared" si="125"/>
        <v>83</v>
      </c>
    </row>
    <row r="387" spans="1:28" ht="15">
      <c r="A387" s="102">
        <v>1902010905</v>
      </c>
      <c r="B387" s="102" t="s">
        <v>1078</v>
      </c>
      <c r="C387" s="61">
        <v>364</v>
      </c>
      <c r="D387" s="102">
        <v>6</v>
      </c>
      <c r="E387" s="102">
        <v>10</v>
      </c>
      <c r="F387" s="102">
        <v>21</v>
      </c>
      <c r="G387" s="102">
        <v>25</v>
      </c>
      <c r="H387" s="102">
        <v>4</v>
      </c>
      <c r="I387" s="102">
        <v>1</v>
      </c>
      <c r="L387" s="56">
        <f t="shared" si="126"/>
        <v>67</v>
      </c>
      <c r="M387">
        <v>84</v>
      </c>
      <c r="N387" s="58">
        <f t="shared" si="127"/>
        <v>74</v>
      </c>
      <c r="O387">
        <f t="shared" si="128"/>
        <v>0</v>
      </c>
      <c r="P387">
        <f t="shared" si="129"/>
        <v>-5.6249990418427709E-3</v>
      </c>
      <c r="Q387">
        <f t="shared" si="114"/>
        <v>1.0003760146836346E-3</v>
      </c>
      <c r="R387">
        <f t="shared" si="115"/>
        <v>-17.611140276176513</v>
      </c>
      <c r="S387">
        <f t="shared" si="116"/>
        <v>45.819460199056628</v>
      </c>
      <c r="T387">
        <f t="shared" si="117"/>
        <v>8</v>
      </c>
      <c r="U387">
        <f t="shared" si="118"/>
        <v>22</v>
      </c>
      <c r="V387">
        <f t="shared" si="119"/>
        <v>27</v>
      </c>
      <c r="W387">
        <f t="shared" si="120"/>
        <v>26</v>
      </c>
      <c r="X387">
        <f t="shared" si="121"/>
        <v>4</v>
      </c>
      <c r="Y387">
        <f t="shared" si="122"/>
        <v>2</v>
      </c>
      <c r="Z387" t="e">
        <f t="shared" si="123"/>
        <v>#NUM!</v>
      </c>
      <c r="AA387" t="e">
        <f t="shared" si="124"/>
        <v>#NUM!</v>
      </c>
      <c r="AB387">
        <f t="shared" si="125"/>
        <v>83</v>
      </c>
    </row>
    <row r="388" spans="1:28" ht="15">
      <c r="A388" s="102">
        <v>2002010801</v>
      </c>
      <c r="B388" s="102" t="s">
        <v>1079</v>
      </c>
      <c r="C388" s="61">
        <v>365</v>
      </c>
      <c r="D388" s="102">
        <v>7</v>
      </c>
      <c r="E388" s="102">
        <v>20</v>
      </c>
      <c r="F388" s="102">
        <v>21</v>
      </c>
      <c r="G388" s="102">
        <v>18</v>
      </c>
      <c r="H388" s="102">
        <v>4</v>
      </c>
      <c r="I388" s="102">
        <v>1</v>
      </c>
      <c r="L388" s="56">
        <f t="shared" si="126"/>
        <v>71</v>
      </c>
      <c r="M388">
        <v>88</v>
      </c>
      <c r="N388" s="58">
        <f t="shared" si="127"/>
        <v>78</v>
      </c>
      <c r="O388">
        <f t="shared" si="128"/>
        <v>0</v>
      </c>
      <c r="P388">
        <f t="shared" si="129"/>
        <v>8.7318567799593019E-4</v>
      </c>
      <c r="Q388">
        <f t="shared" si="114"/>
        <v>8.3459441034894913E-5</v>
      </c>
      <c r="R388">
        <f t="shared" si="115"/>
        <v>2.7338307700932156</v>
      </c>
      <c r="S388">
        <f t="shared" si="116"/>
        <v>3.8226291720351058</v>
      </c>
      <c r="T388">
        <f t="shared" si="117"/>
        <v>8</v>
      </c>
      <c r="U388">
        <f t="shared" si="118"/>
        <v>22</v>
      </c>
      <c r="V388">
        <f t="shared" si="119"/>
        <v>27</v>
      </c>
      <c r="W388">
        <f t="shared" si="120"/>
        <v>26</v>
      </c>
      <c r="X388">
        <f t="shared" si="121"/>
        <v>4</v>
      </c>
      <c r="Y388">
        <f t="shared" si="122"/>
        <v>2</v>
      </c>
      <c r="Z388" t="e">
        <f t="shared" si="123"/>
        <v>#NUM!</v>
      </c>
      <c r="AA388" t="e">
        <f t="shared" si="124"/>
        <v>#NUM!</v>
      </c>
      <c r="AB388">
        <f t="shared" si="125"/>
        <v>83</v>
      </c>
    </row>
    <row r="389" spans="1:28" ht="15">
      <c r="A389" s="102">
        <v>2002010802</v>
      </c>
      <c r="B389" s="102" t="s">
        <v>1080</v>
      </c>
      <c r="C389" s="61">
        <v>366</v>
      </c>
      <c r="D389" s="102">
        <v>7</v>
      </c>
      <c r="E389" s="102">
        <v>21</v>
      </c>
      <c r="F389" s="102">
        <v>24</v>
      </c>
      <c r="G389" s="102">
        <v>19</v>
      </c>
      <c r="H389" s="102">
        <v>3</v>
      </c>
      <c r="I389" s="102">
        <v>2</v>
      </c>
      <c r="L389" s="56">
        <f t="shared" si="126"/>
        <v>76</v>
      </c>
      <c r="M389">
        <v>84</v>
      </c>
      <c r="N389" s="58">
        <f t="shared" si="127"/>
        <v>79</v>
      </c>
      <c r="O389">
        <f t="shared" si="128"/>
        <v>0</v>
      </c>
      <c r="P389">
        <f t="shared" si="129"/>
        <v>8.3660862761264235E-2</v>
      </c>
      <c r="Q389">
        <f t="shared" si="114"/>
        <v>3.6590059746706274E-2</v>
      </c>
      <c r="R389">
        <f t="shared" si="115"/>
        <v>261.9312783441643</v>
      </c>
      <c r="S389">
        <f t="shared" si="116"/>
        <v>1675.9066207475107</v>
      </c>
      <c r="T389">
        <f t="shared" si="117"/>
        <v>8</v>
      </c>
      <c r="U389">
        <f t="shared" si="118"/>
        <v>22</v>
      </c>
      <c r="V389">
        <f t="shared" si="119"/>
        <v>27</v>
      </c>
      <c r="W389">
        <f t="shared" si="120"/>
        <v>26</v>
      </c>
      <c r="X389">
        <f t="shared" si="121"/>
        <v>4</v>
      </c>
      <c r="Y389">
        <f t="shared" si="122"/>
        <v>2</v>
      </c>
      <c r="Z389" t="e">
        <f t="shared" si="123"/>
        <v>#NUM!</v>
      </c>
      <c r="AA389" t="e">
        <f t="shared" si="124"/>
        <v>#NUM!</v>
      </c>
      <c r="AB389">
        <f t="shared" si="125"/>
        <v>83</v>
      </c>
    </row>
    <row r="390" spans="1:28" ht="15">
      <c r="A390" s="102">
        <v>2002010803</v>
      </c>
      <c r="B390" s="102" t="s">
        <v>1081</v>
      </c>
      <c r="C390" s="61">
        <v>367</v>
      </c>
      <c r="D390" s="102">
        <v>8</v>
      </c>
      <c r="E390" s="102">
        <v>20</v>
      </c>
      <c r="F390" s="102">
        <v>21</v>
      </c>
      <c r="G390" s="102">
        <v>24</v>
      </c>
      <c r="H390" s="102">
        <v>2</v>
      </c>
      <c r="I390" s="102">
        <v>1</v>
      </c>
      <c r="L390" s="56">
        <f t="shared" si="126"/>
        <v>76</v>
      </c>
      <c r="M390">
        <v>79</v>
      </c>
      <c r="N390" s="58">
        <f t="shared" si="127"/>
        <v>77</v>
      </c>
      <c r="O390">
        <f t="shared" si="128"/>
        <v>0</v>
      </c>
      <c r="P390">
        <f t="shared" si="129"/>
        <v>8.3660862761264235E-2</v>
      </c>
      <c r="Q390">
        <f t="shared" si="114"/>
        <v>3.6590059746706274E-2</v>
      </c>
      <c r="R390">
        <f t="shared" si="115"/>
        <v>261.9312783441643</v>
      </c>
      <c r="S390">
        <f t="shared" si="116"/>
        <v>1675.9066207475107</v>
      </c>
      <c r="T390">
        <f t="shared" si="117"/>
        <v>8</v>
      </c>
      <c r="U390">
        <f t="shared" si="118"/>
        <v>22</v>
      </c>
      <c r="V390">
        <f t="shared" si="119"/>
        <v>27</v>
      </c>
      <c r="W390">
        <f t="shared" si="120"/>
        <v>26</v>
      </c>
      <c r="X390">
        <f t="shared" si="121"/>
        <v>4</v>
      </c>
      <c r="Y390">
        <f t="shared" si="122"/>
        <v>2</v>
      </c>
      <c r="Z390" t="e">
        <f t="shared" si="123"/>
        <v>#NUM!</v>
      </c>
      <c r="AA390" t="e">
        <f t="shared" si="124"/>
        <v>#NUM!</v>
      </c>
      <c r="AB390">
        <f t="shared" si="125"/>
        <v>83</v>
      </c>
    </row>
    <row r="391" spans="1:28" ht="15">
      <c r="A391" s="102">
        <v>2002010804</v>
      </c>
      <c r="B391" s="102" t="s">
        <v>1082</v>
      </c>
      <c r="C391" s="61">
        <v>368</v>
      </c>
      <c r="D391" s="102">
        <v>6</v>
      </c>
      <c r="E391" s="102">
        <v>21</v>
      </c>
      <c r="F391" s="102">
        <v>24</v>
      </c>
      <c r="G391" s="102">
        <v>21</v>
      </c>
      <c r="H391" s="102">
        <v>4</v>
      </c>
      <c r="I391" s="102">
        <v>2</v>
      </c>
      <c r="L391" s="56">
        <f t="shared" si="126"/>
        <v>78</v>
      </c>
      <c r="M391">
        <v>82</v>
      </c>
      <c r="N391" s="58">
        <f t="shared" si="127"/>
        <v>80</v>
      </c>
      <c r="O391">
        <f t="shared" si="128"/>
        <v>0</v>
      </c>
      <c r="P391">
        <f t="shared" si="129"/>
        <v>0.18919263528740582</v>
      </c>
      <c r="Q391">
        <f t="shared" si="114"/>
        <v>0.10861062231585526</v>
      </c>
      <c r="R391">
        <f t="shared" si="115"/>
        <v>592.33753010106545</v>
      </c>
      <c r="S391">
        <f t="shared" si="116"/>
        <v>4974.6095601561346</v>
      </c>
      <c r="T391">
        <f t="shared" si="117"/>
        <v>8</v>
      </c>
      <c r="U391">
        <f t="shared" si="118"/>
        <v>22</v>
      </c>
      <c r="V391">
        <f t="shared" si="119"/>
        <v>27</v>
      </c>
      <c r="W391">
        <f t="shared" si="120"/>
        <v>26</v>
      </c>
      <c r="X391">
        <f t="shared" si="121"/>
        <v>4</v>
      </c>
      <c r="Y391">
        <f t="shared" si="122"/>
        <v>2</v>
      </c>
      <c r="Z391" t="e">
        <f t="shared" si="123"/>
        <v>#NUM!</v>
      </c>
      <c r="AA391" t="e">
        <f t="shared" si="124"/>
        <v>#NUM!</v>
      </c>
      <c r="AB391">
        <f t="shared" si="125"/>
        <v>83</v>
      </c>
    </row>
    <row r="392" spans="1:28" ht="15">
      <c r="A392" s="102">
        <v>2002010805</v>
      </c>
      <c r="B392" s="102" t="s">
        <v>1083</v>
      </c>
      <c r="C392" s="61">
        <v>369</v>
      </c>
      <c r="D392" s="102">
        <v>8</v>
      </c>
      <c r="E392" s="102">
        <v>13</v>
      </c>
      <c r="F392" s="102">
        <v>24</v>
      </c>
      <c r="G392" s="102">
        <v>27</v>
      </c>
      <c r="H392" s="102">
        <v>4</v>
      </c>
      <c r="I392" s="102">
        <v>1</v>
      </c>
      <c r="L392" s="56">
        <f t="shared" si="126"/>
        <v>77</v>
      </c>
      <c r="M392">
        <v>80</v>
      </c>
      <c r="N392" s="58">
        <f t="shared" si="127"/>
        <v>78</v>
      </c>
      <c r="O392">
        <f t="shared" si="128"/>
        <v>0</v>
      </c>
      <c r="P392">
        <f t="shared" si="129"/>
        <v>0.12933772718947115</v>
      </c>
      <c r="Q392">
        <f t="shared" si="114"/>
        <v>6.5408416204736711E-2</v>
      </c>
      <c r="R392">
        <f t="shared" si="115"/>
        <v>404.93959902780972</v>
      </c>
      <c r="S392">
        <f t="shared" si="116"/>
        <v>2995.8518386949218</v>
      </c>
      <c r="T392">
        <f t="shared" si="117"/>
        <v>8</v>
      </c>
      <c r="U392">
        <f t="shared" si="118"/>
        <v>22</v>
      </c>
      <c r="V392">
        <f t="shared" si="119"/>
        <v>27</v>
      </c>
      <c r="W392">
        <f t="shared" si="120"/>
        <v>27</v>
      </c>
      <c r="X392">
        <f t="shared" si="121"/>
        <v>4</v>
      </c>
      <c r="Y392">
        <f t="shared" si="122"/>
        <v>2</v>
      </c>
      <c r="Z392" t="e">
        <f t="shared" si="123"/>
        <v>#NUM!</v>
      </c>
      <c r="AA392" t="e">
        <f t="shared" si="124"/>
        <v>#NUM!</v>
      </c>
      <c r="AB392">
        <f t="shared" si="125"/>
        <v>83</v>
      </c>
    </row>
    <row r="393" spans="1:28" ht="15">
      <c r="A393" s="102">
        <v>2002010806</v>
      </c>
      <c r="B393" s="102" t="s">
        <v>1084</v>
      </c>
      <c r="C393" s="61">
        <v>370</v>
      </c>
      <c r="D393" s="102">
        <v>7</v>
      </c>
      <c r="E393" s="102">
        <v>22</v>
      </c>
      <c r="F393" s="102">
        <v>23</v>
      </c>
      <c r="G393" s="102">
        <v>27</v>
      </c>
      <c r="H393" s="102">
        <v>3</v>
      </c>
      <c r="I393" s="102">
        <v>2</v>
      </c>
      <c r="L393" s="56">
        <f t="shared" si="126"/>
        <v>84</v>
      </c>
      <c r="M393">
        <v>73</v>
      </c>
      <c r="N393" s="58">
        <f t="shared" si="127"/>
        <v>80</v>
      </c>
      <c r="O393">
        <f t="shared" si="128"/>
        <v>0</v>
      </c>
      <c r="P393">
        <f t="shared" si="129"/>
        <v>0.95337941692033823</v>
      </c>
      <c r="Q393">
        <f t="shared" ref="Q393:Q456" si="130">(L393-$L$13)^4/($L$14)^4</f>
        <v>0.93832732142541486</v>
      </c>
      <c r="R393">
        <f t="shared" ref="R393:R456" si="131">POWER(L393-L$13,3)</f>
        <v>2984.906934722419</v>
      </c>
      <c r="S393">
        <f t="shared" ref="S393:S456" si="132">POWER(L393-L$13,4)</f>
        <v>42977.491189986002</v>
      </c>
      <c r="T393">
        <f t="shared" si="117"/>
        <v>8</v>
      </c>
      <c r="U393">
        <f t="shared" si="118"/>
        <v>22</v>
      </c>
      <c r="V393">
        <f t="shared" si="119"/>
        <v>27</v>
      </c>
      <c r="W393">
        <f t="shared" si="120"/>
        <v>27</v>
      </c>
      <c r="X393">
        <f t="shared" si="121"/>
        <v>4</v>
      </c>
      <c r="Y393">
        <f t="shared" si="122"/>
        <v>2</v>
      </c>
      <c r="Z393" t="e">
        <f t="shared" si="123"/>
        <v>#NUM!</v>
      </c>
      <c r="AA393" t="e">
        <f t="shared" si="124"/>
        <v>#NUM!</v>
      </c>
      <c r="AB393">
        <f t="shared" si="125"/>
        <v>83</v>
      </c>
    </row>
    <row r="394" spans="1:28" ht="15">
      <c r="A394" s="102">
        <v>2002010807</v>
      </c>
      <c r="B394" s="102" t="s">
        <v>1085</v>
      </c>
      <c r="C394" s="61">
        <v>371</v>
      </c>
      <c r="D394" s="102">
        <v>7</v>
      </c>
      <c r="E394" s="102">
        <v>21</v>
      </c>
      <c r="F394" s="102">
        <v>21</v>
      </c>
      <c r="G394" s="102">
        <v>22</v>
      </c>
      <c r="H394" s="102">
        <v>4</v>
      </c>
      <c r="I394" s="102">
        <v>2</v>
      </c>
      <c r="L394" s="56">
        <f t="shared" si="126"/>
        <v>77</v>
      </c>
      <c r="M394">
        <v>88</v>
      </c>
      <c r="N394" s="58">
        <f t="shared" si="127"/>
        <v>81</v>
      </c>
      <c r="O394">
        <f t="shared" si="128"/>
        <v>0</v>
      </c>
      <c r="P394">
        <f t="shared" si="129"/>
        <v>0.12933772718947115</v>
      </c>
      <c r="Q394">
        <f t="shared" si="130"/>
        <v>6.5408416204736711E-2</v>
      </c>
      <c r="R394">
        <f t="shared" si="131"/>
        <v>404.93959902780972</v>
      </c>
      <c r="S394">
        <f t="shared" si="132"/>
        <v>2995.8518386949218</v>
      </c>
      <c r="T394">
        <f t="shared" si="117"/>
        <v>8</v>
      </c>
      <c r="U394">
        <f t="shared" si="118"/>
        <v>22</v>
      </c>
      <c r="V394">
        <f t="shared" si="119"/>
        <v>27</v>
      </c>
      <c r="W394">
        <f t="shared" si="120"/>
        <v>27</v>
      </c>
      <c r="X394">
        <f t="shared" si="121"/>
        <v>4</v>
      </c>
      <c r="Y394">
        <f t="shared" si="122"/>
        <v>2</v>
      </c>
      <c r="Z394" t="e">
        <f t="shared" si="123"/>
        <v>#NUM!</v>
      </c>
      <c r="AA394" t="e">
        <f t="shared" si="124"/>
        <v>#NUM!</v>
      </c>
      <c r="AB394">
        <f t="shared" si="125"/>
        <v>83</v>
      </c>
    </row>
    <row r="395" spans="1:28" ht="15">
      <c r="A395" s="102">
        <v>2002010808</v>
      </c>
      <c r="B395" s="102" t="s">
        <v>1086</v>
      </c>
      <c r="C395" s="61">
        <v>372</v>
      </c>
      <c r="D395" s="102">
        <v>8</v>
      </c>
      <c r="E395" s="102">
        <v>22</v>
      </c>
      <c r="F395" s="102">
        <v>32</v>
      </c>
      <c r="G395" s="102">
        <v>27</v>
      </c>
      <c r="H395" s="102">
        <v>4</v>
      </c>
      <c r="I395" s="102">
        <v>2</v>
      </c>
      <c r="L395" s="56">
        <f t="shared" si="126"/>
        <v>95</v>
      </c>
      <c r="M395">
        <v>95</v>
      </c>
      <c r="N395" s="58">
        <f t="shared" si="127"/>
        <v>95</v>
      </c>
      <c r="O395">
        <f t="shared" si="128"/>
        <v>0</v>
      </c>
      <c r="P395">
        <f t="shared" si="129"/>
        <v>5.2329586309497254</v>
      </c>
      <c r="Q395">
        <f t="shared" si="130"/>
        <v>9.0851004873801688</v>
      </c>
      <c r="R395">
        <f t="shared" si="131"/>
        <v>16383.712747956804</v>
      </c>
      <c r="S395">
        <f t="shared" si="132"/>
        <v>416117.93373273843</v>
      </c>
      <c r="T395">
        <f t="shared" si="117"/>
        <v>8</v>
      </c>
      <c r="U395">
        <f t="shared" si="118"/>
        <v>22</v>
      </c>
      <c r="V395">
        <f t="shared" si="119"/>
        <v>27</v>
      </c>
      <c r="W395">
        <f t="shared" si="120"/>
        <v>27</v>
      </c>
      <c r="X395">
        <f t="shared" si="121"/>
        <v>4</v>
      </c>
      <c r="Y395">
        <f t="shared" si="122"/>
        <v>2</v>
      </c>
      <c r="Z395" t="e">
        <f t="shared" si="123"/>
        <v>#NUM!</v>
      </c>
      <c r="AA395" t="e">
        <f t="shared" si="124"/>
        <v>#NUM!</v>
      </c>
      <c r="AB395">
        <f t="shared" si="125"/>
        <v>83</v>
      </c>
    </row>
    <row r="396" spans="1:28" ht="15">
      <c r="A396" s="102">
        <v>2002010810</v>
      </c>
      <c r="B396" s="102" t="s">
        <v>1087</v>
      </c>
      <c r="C396" s="61">
        <v>373</v>
      </c>
      <c r="D396" s="102">
        <v>7</v>
      </c>
      <c r="E396" s="102">
        <v>22</v>
      </c>
      <c r="F396" s="102">
        <v>31</v>
      </c>
      <c r="G396" s="102">
        <v>21</v>
      </c>
      <c r="H396" s="102">
        <v>4</v>
      </c>
      <c r="I396" s="102">
        <v>2</v>
      </c>
      <c r="L396" s="56">
        <f t="shared" si="126"/>
        <v>87</v>
      </c>
      <c r="M396">
        <v>85</v>
      </c>
      <c r="N396" s="58">
        <f t="shared" si="127"/>
        <v>86</v>
      </c>
      <c r="O396">
        <f t="shared" si="128"/>
        <v>0</v>
      </c>
      <c r="P396">
        <f t="shared" si="129"/>
        <v>1.6821048203935633</v>
      </c>
      <c r="Q396">
        <f t="shared" si="130"/>
        <v>2.0004947094177115</v>
      </c>
      <c r="R396">
        <f t="shared" si="131"/>
        <v>5266.4513772928358</v>
      </c>
      <c r="S396">
        <f t="shared" si="132"/>
        <v>91627.13456857104</v>
      </c>
      <c r="T396">
        <f t="shared" si="117"/>
        <v>8</v>
      </c>
      <c r="U396">
        <f t="shared" si="118"/>
        <v>22</v>
      </c>
      <c r="V396">
        <f t="shared" si="119"/>
        <v>28</v>
      </c>
      <c r="W396">
        <f t="shared" si="120"/>
        <v>27</v>
      </c>
      <c r="X396">
        <f t="shared" si="121"/>
        <v>4</v>
      </c>
      <c r="Y396">
        <f t="shared" si="122"/>
        <v>2</v>
      </c>
      <c r="Z396" t="e">
        <f t="shared" si="123"/>
        <v>#NUM!</v>
      </c>
      <c r="AA396" t="e">
        <f t="shared" si="124"/>
        <v>#NUM!</v>
      </c>
      <c r="AB396">
        <f t="shared" si="125"/>
        <v>83</v>
      </c>
    </row>
    <row r="397" spans="1:28" ht="15">
      <c r="A397" s="102">
        <v>2002010811</v>
      </c>
      <c r="B397" s="102" t="s">
        <v>1088</v>
      </c>
      <c r="C397" s="61">
        <v>374</v>
      </c>
      <c r="D397" s="102">
        <v>8</v>
      </c>
      <c r="E397" s="102">
        <v>22</v>
      </c>
      <c r="F397" s="102">
        <v>31</v>
      </c>
      <c r="G397" s="102">
        <v>24</v>
      </c>
      <c r="H397" s="102">
        <v>4</v>
      </c>
      <c r="I397" s="102">
        <v>1</v>
      </c>
      <c r="L397" s="56">
        <f t="shared" si="126"/>
        <v>90</v>
      </c>
      <c r="M397">
        <v>90</v>
      </c>
      <c r="N397" s="58">
        <f t="shared" si="127"/>
        <v>90</v>
      </c>
      <c r="O397">
        <f t="shared" si="128"/>
        <v>0</v>
      </c>
      <c r="P397">
        <f t="shared" si="129"/>
        <v>2.7109086425781532</v>
      </c>
      <c r="Q397">
        <f t="shared" si="130"/>
        <v>3.7799539545092906</v>
      </c>
      <c r="R397">
        <f t="shared" si="131"/>
        <v>8487.502313369745</v>
      </c>
      <c r="S397">
        <f t="shared" si="132"/>
        <v>173130.35021904</v>
      </c>
      <c r="T397">
        <f t="shared" si="117"/>
        <v>8</v>
      </c>
      <c r="U397">
        <f t="shared" si="118"/>
        <v>22</v>
      </c>
      <c r="V397">
        <f t="shared" si="119"/>
        <v>28</v>
      </c>
      <c r="W397">
        <f t="shared" si="120"/>
        <v>27</v>
      </c>
      <c r="X397">
        <f t="shared" si="121"/>
        <v>4</v>
      </c>
      <c r="Y397">
        <f t="shared" si="122"/>
        <v>2</v>
      </c>
      <c r="Z397" t="e">
        <f t="shared" si="123"/>
        <v>#NUM!</v>
      </c>
      <c r="AA397" t="e">
        <f t="shared" si="124"/>
        <v>#NUM!</v>
      </c>
      <c r="AB397">
        <f t="shared" si="125"/>
        <v>83</v>
      </c>
    </row>
    <row r="398" spans="1:28" ht="15">
      <c r="A398" s="102">
        <v>2002010812</v>
      </c>
      <c r="B398" s="102" t="s">
        <v>1089</v>
      </c>
      <c r="C398" s="61">
        <v>375</v>
      </c>
      <c r="D398" s="102">
        <v>7</v>
      </c>
      <c r="E398" s="102">
        <v>22</v>
      </c>
      <c r="F398" s="102">
        <v>27</v>
      </c>
      <c r="G398" s="102">
        <v>23</v>
      </c>
      <c r="H398" s="102">
        <v>2</v>
      </c>
      <c r="I398" s="102">
        <v>2</v>
      </c>
      <c r="L398" s="56">
        <f t="shared" si="126"/>
        <v>83</v>
      </c>
      <c r="M398">
        <v>84</v>
      </c>
      <c r="N398" s="58">
        <f t="shared" si="127"/>
        <v>83</v>
      </c>
      <c r="O398">
        <f t="shared" si="128"/>
        <v>0</v>
      </c>
      <c r="P398">
        <f t="shared" si="129"/>
        <v>0.76821184081114657</v>
      </c>
      <c r="Q398">
        <f t="shared" si="130"/>
        <v>0.70357110618867935</v>
      </c>
      <c r="R398">
        <f t="shared" si="131"/>
        <v>2405.1713413115008</v>
      </c>
      <c r="S398">
        <f t="shared" si="132"/>
        <v>32225.131174714697</v>
      </c>
      <c r="T398">
        <f t="shared" si="117"/>
        <v>8</v>
      </c>
      <c r="U398">
        <f t="shared" si="118"/>
        <v>22</v>
      </c>
      <c r="V398">
        <f t="shared" si="119"/>
        <v>28</v>
      </c>
      <c r="W398">
        <f t="shared" si="120"/>
        <v>27</v>
      </c>
      <c r="X398">
        <f t="shared" si="121"/>
        <v>4</v>
      </c>
      <c r="Y398">
        <f t="shared" si="122"/>
        <v>2</v>
      </c>
      <c r="Z398" t="e">
        <f t="shared" si="123"/>
        <v>#NUM!</v>
      </c>
      <c r="AA398" t="e">
        <f t="shared" si="124"/>
        <v>#NUM!</v>
      </c>
      <c r="AB398">
        <f t="shared" si="125"/>
        <v>83</v>
      </c>
    </row>
    <row r="399" spans="1:28" ht="15">
      <c r="A399" s="102">
        <v>2002010814</v>
      </c>
      <c r="B399" s="102" t="s">
        <v>1090</v>
      </c>
      <c r="C399" s="61">
        <v>376</v>
      </c>
      <c r="D399" s="102">
        <v>7</v>
      </c>
      <c r="E399" s="102">
        <v>21</v>
      </c>
      <c r="F399" s="102">
        <v>20</v>
      </c>
      <c r="G399" s="102">
        <v>23</v>
      </c>
      <c r="H399" s="102">
        <v>4</v>
      </c>
      <c r="I399" s="102">
        <v>2</v>
      </c>
      <c r="L399" s="56">
        <f t="shared" si="126"/>
        <v>77</v>
      </c>
      <c r="M399">
        <v>89</v>
      </c>
      <c r="N399" s="58">
        <f t="shared" si="127"/>
        <v>82</v>
      </c>
      <c r="O399">
        <f t="shared" si="128"/>
        <v>0</v>
      </c>
      <c r="P399">
        <f t="shared" si="129"/>
        <v>0.12933772718947115</v>
      </c>
      <c r="Q399">
        <f t="shared" si="130"/>
        <v>6.5408416204736711E-2</v>
      </c>
      <c r="R399">
        <f t="shared" si="131"/>
        <v>404.93959902780972</v>
      </c>
      <c r="S399">
        <f t="shared" si="132"/>
        <v>2995.8518386949218</v>
      </c>
      <c r="T399">
        <f t="shared" si="117"/>
        <v>8</v>
      </c>
      <c r="U399">
        <f t="shared" si="118"/>
        <v>22</v>
      </c>
      <c r="V399">
        <f t="shared" si="119"/>
        <v>28</v>
      </c>
      <c r="W399">
        <f t="shared" si="120"/>
        <v>27</v>
      </c>
      <c r="X399">
        <f t="shared" si="121"/>
        <v>4</v>
      </c>
      <c r="Y399">
        <f t="shared" si="122"/>
        <v>2</v>
      </c>
      <c r="Z399" t="e">
        <f t="shared" si="123"/>
        <v>#NUM!</v>
      </c>
      <c r="AA399" t="e">
        <f t="shared" si="124"/>
        <v>#NUM!</v>
      </c>
      <c r="AB399">
        <f t="shared" si="125"/>
        <v>83</v>
      </c>
    </row>
    <row r="400" spans="1:28" ht="15">
      <c r="A400" s="102">
        <v>2002010815</v>
      </c>
      <c r="B400" s="102" t="s">
        <v>1091</v>
      </c>
      <c r="C400" s="61">
        <v>377</v>
      </c>
      <c r="D400" s="102">
        <v>7</v>
      </c>
      <c r="E400" s="102">
        <v>22</v>
      </c>
      <c r="F400" s="102">
        <v>16</v>
      </c>
      <c r="G400" s="102">
        <v>20</v>
      </c>
      <c r="H400" s="102">
        <v>4</v>
      </c>
      <c r="I400" s="102">
        <v>2</v>
      </c>
      <c r="L400" s="56">
        <f t="shared" si="126"/>
        <v>71</v>
      </c>
      <c r="M400">
        <v>73</v>
      </c>
      <c r="N400" s="58">
        <f t="shared" si="127"/>
        <v>72</v>
      </c>
      <c r="O400">
        <f t="shared" si="128"/>
        <v>0</v>
      </c>
      <c r="P400">
        <f t="shared" si="129"/>
        <v>8.7318567799593019E-4</v>
      </c>
      <c r="Q400">
        <f t="shared" si="130"/>
        <v>8.3459441034894913E-5</v>
      </c>
      <c r="R400">
        <f t="shared" si="131"/>
        <v>2.7338307700932156</v>
      </c>
      <c r="S400">
        <f t="shared" si="132"/>
        <v>3.8226291720351058</v>
      </c>
      <c r="T400">
        <f t="shared" si="117"/>
        <v>8</v>
      </c>
      <c r="U400">
        <f t="shared" si="118"/>
        <v>22</v>
      </c>
      <c r="V400">
        <f t="shared" si="119"/>
        <v>28</v>
      </c>
      <c r="W400">
        <f t="shared" si="120"/>
        <v>27</v>
      </c>
      <c r="X400">
        <f t="shared" si="121"/>
        <v>4</v>
      </c>
      <c r="Y400">
        <f t="shared" si="122"/>
        <v>2</v>
      </c>
      <c r="Z400" t="e">
        <f t="shared" si="123"/>
        <v>#NUM!</v>
      </c>
      <c r="AA400" t="e">
        <f t="shared" si="124"/>
        <v>#NUM!</v>
      </c>
      <c r="AB400">
        <f t="shared" si="125"/>
        <v>83</v>
      </c>
    </row>
    <row r="401" spans="1:28" ht="15">
      <c r="A401" s="102">
        <v>2002010816</v>
      </c>
      <c r="B401" s="102" t="s">
        <v>1092</v>
      </c>
      <c r="C401" s="61">
        <v>378</v>
      </c>
      <c r="D401" s="102">
        <v>5</v>
      </c>
      <c r="E401" s="102">
        <v>13</v>
      </c>
      <c r="F401" s="102">
        <v>25</v>
      </c>
      <c r="G401" s="102">
        <v>13</v>
      </c>
      <c r="H401" s="102">
        <v>3</v>
      </c>
      <c r="I401" s="102">
        <v>2</v>
      </c>
      <c r="L401" s="56">
        <f t="shared" si="126"/>
        <v>61</v>
      </c>
      <c r="M401">
        <v>77</v>
      </c>
      <c r="N401" s="58">
        <f t="shared" si="127"/>
        <v>67</v>
      </c>
      <c r="O401">
        <f t="shared" si="128"/>
        <v>0</v>
      </c>
      <c r="P401">
        <f t="shared" si="129"/>
        <v>-0.20327905734999993</v>
      </c>
      <c r="Q401">
        <f t="shared" si="130"/>
        <v>0.11952447666835576</v>
      </c>
      <c r="R401">
        <f t="shared" si="131"/>
        <v>-636.44028515726916</v>
      </c>
      <c r="S401">
        <f t="shared" si="132"/>
        <v>5474.4885134523529</v>
      </c>
      <c r="T401">
        <f t="shared" si="117"/>
        <v>8</v>
      </c>
      <c r="U401">
        <f t="shared" si="118"/>
        <v>22</v>
      </c>
      <c r="V401">
        <f t="shared" si="119"/>
        <v>28</v>
      </c>
      <c r="W401">
        <f t="shared" si="120"/>
        <v>27</v>
      </c>
      <c r="X401">
        <f t="shared" si="121"/>
        <v>4</v>
      </c>
      <c r="Y401">
        <f t="shared" si="122"/>
        <v>2</v>
      </c>
      <c r="Z401" t="e">
        <f t="shared" si="123"/>
        <v>#NUM!</v>
      </c>
      <c r="AA401" t="e">
        <f t="shared" si="124"/>
        <v>#NUM!</v>
      </c>
      <c r="AB401">
        <f t="shared" si="125"/>
        <v>84</v>
      </c>
    </row>
    <row r="402" spans="1:28" ht="15">
      <c r="A402" s="102">
        <v>2002010817</v>
      </c>
      <c r="B402" s="102" t="s">
        <v>1093</v>
      </c>
      <c r="C402" s="61">
        <v>379</v>
      </c>
      <c r="D402" s="102">
        <v>6</v>
      </c>
      <c r="E402" s="102">
        <v>20</v>
      </c>
      <c r="F402" s="102">
        <v>13</v>
      </c>
      <c r="G402" s="102">
        <v>16</v>
      </c>
      <c r="H402" s="102">
        <v>4</v>
      </c>
      <c r="I402" s="102">
        <v>1</v>
      </c>
      <c r="L402" s="56">
        <f t="shared" si="126"/>
        <v>60</v>
      </c>
      <c r="M402">
        <v>50</v>
      </c>
      <c r="N402" s="58">
        <f t="shared" si="127"/>
        <v>56</v>
      </c>
      <c r="O402">
        <f t="shared" si="128"/>
        <v>0</v>
      </c>
      <c r="P402">
        <f t="shared" si="129"/>
        <v>-0.28273766187366117</v>
      </c>
      <c r="Q402">
        <f t="shared" si="130"/>
        <v>0.18557161597880314</v>
      </c>
      <c r="R402">
        <f t="shared" si="131"/>
        <v>-885.21483960714818</v>
      </c>
      <c r="S402">
        <f t="shared" si="132"/>
        <v>8499.595299777724</v>
      </c>
      <c r="T402">
        <f t="shared" si="117"/>
        <v>8</v>
      </c>
      <c r="U402">
        <f t="shared" si="118"/>
        <v>22</v>
      </c>
      <c r="V402">
        <f t="shared" si="119"/>
        <v>28</v>
      </c>
      <c r="W402">
        <f t="shared" si="120"/>
        <v>27</v>
      </c>
      <c r="X402">
        <f t="shared" si="121"/>
        <v>4</v>
      </c>
      <c r="Y402">
        <f t="shared" si="122"/>
        <v>2</v>
      </c>
      <c r="Z402" t="e">
        <f t="shared" si="123"/>
        <v>#NUM!</v>
      </c>
      <c r="AA402" t="e">
        <f t="shared" si="124"/>
        <v>#NUM!</v>
      </c>
      <c r="AB402">
        <f t="shared" si="125"/>
        <v>84</v>
      </c>
    </row>
    <row r="403" spans="1:28" ht="15">
      <c r="A403" s="102">
        <v>2002010818</v>
      </c>
      <c r="B403" s="102" t="s">
        <v>1094</v>
      </c>
      <c r="C403" s="61">
        <v>380</v>
      </c>
      <c r="D403" s="102">
        <v>6</v>
      </c>
      <c r="E403" s="102">
        <v>21</v>
      </c>
      <c r="F403" s="102">
        <v>19</v>
      </c>
      <c r="G403" s="102">
        <v>26</v>
      </c>
      <c r="H403" s="102">
        <v>4</v>
      </c>
      <c r="I403" s="102">
        <v>2</v>
      </c>
      <c r="L403" s="56">
        <f t="shared" si="126"/>
        <v>78</v>
      </c>
      <c r="M403">
        <v>73</v>
      </c>
      <c r="N403" s="58">
        <f t="shared" si="127"/>
        <v>76</v>
      </c>
      <c r="O403">
        <f t="shared" si="128"/>
        <v>0</v>
      </c>
      <c r="P403">
        <f t="shared" si="129"/>
        <v>0.18919263528740582</v>
      </c>
      <c r="Q403">
        <f t="shared" si="130"/>
        <v>0.10861062231585526</v>
      </c>
      <c r="R403">
        <f t="shared" si="131"/>
        <v>592.33753010106545</v>
      </c>
      <c r="S403">
        <f t="shared" si="132"/>
        <v>4974.6095601561346</v>
      </c>
      <c r="T403">
        <f t="shared" si="117"/>
        <v>8</v>
      </c>
      <c r="U403">
        <f t="shared" si="118"/>
        <v>22</v>
      </c>
      <c r="V403">
        <f t="shared" si="119"/>
        <v>28</v>
      </c>
      <c r="W403">
        <f t="shared" si="120"/>
        <v>27</v>
      </c>
      <c r="X403">
        <f t="shared" si="121"/>
        <v>4</v>
      </c>
      <c r="Y403">
        <f t="shared" si="122"/>
        <v>2</v>
      </c>
      <c r="Z403" t="e">
        <f t="shared" si="123"/>
        <v>#NUM!</v>
      </c>
      <c r="AA403" t="e">
        <f t="shared" si="124"/>
        <v>#NUM!</v>
      </c>
      <c r="AB403">
        <f t="shared" si="125"/>
        <v>84</v>
      </c>
    </row>
    <row r="404" spans="1:28" ht="15">
      <c r="A404" s="102">
        <v>2002010819</v>
      </c>
      <c r="B404" s="102" t="s">
        <v>1095</v>
      </c>
      <c r="C404" s="61">
        <v>381</v>
      </c>
      <c r="D404" s="102">
        <v>6</v>
      </c>
      <c r="E404" s="102">
        <v>11</v>
      </c>
      <c r="F404" s="102">
        <v>22</v>
      </c>
      <c r="G404" s="102">
        <v>20</v>
      </c>
      <c r="H404" s="102">
        <v>4</v>
      </c>
      <c r="I404" s="102">
        <v>2</v>
      </c>
      <c r="L404" s="56">
        <f t="shared" si="126"/>
        <v>65</v>
      </c>
      <c r="M404">
        <v>87</v>
      </c>
      <c r="N404" s="58">
        <f t="shared" si="127"/>
        <v>74</v>
      </c>
      <c r="O404">
        <f t="shared" si="128"/>
        <v>0</v>
      </c>
      <c r="P404">
        <f t="shared" si="129"/>
        <v>-3.1124245364436132E-2</v>
      </c>
      <c r="Q404">
        <f t="shared" si="130"/>
        <v>9.790355018195248E-3</v>
      </c>
      <c r="R404">
        <f t="shared" si="131"/>
        <v>-97.445963461649001</v>
      </c>
      <c r="S404">
        <f t="shared" si="132"/>
        <v>448.42016952265305</v>
      </c>
      <c r="T404">
        <f t="shared" si="117"/>
        <v>8</v>
      </c>
      <c r="U404">
        <f t="shared" si="118"/>
        <v>22</v>
      </c>
      <c r="V404">
        <f t="shared" si="119"/>
        <v>28</v>
      </c>
      <c r="W404">
        <f t="shared" si="120"/>
        <v>27</v>
      </c>
      <c r="X404">
        <f t="shared" si="121"/>
        <v>4</v>
      </c>
      <c r="Y404">
        <f t="shared" si="122"/>
        <v>2</v>
      </c>
      <c r="Z404" t="e">
        <f t="shared" si="123"/>
        <v>#NUM!</v>
      </c>
      <c r="AA404" t="e">
        <f t="shared" si="124"/>
        <v>#NUM!</v>
      </c>
      <c r="AB404">
        <f t="shared" si="125"/>
        <v>84</v>
      </c>
    </row>
    <row r="405" spans="1:28" ht="15">
      <c r="A405" s="102">
        <v>2002010820</v>
      </c>
      <c r="B405" s="102" t="s">
        <v>1096</v>
      </c>
      <c r="C405" s="61">
        <v>382</v>
      </c>
      <c r="D405" s="102">
        <v>7</v>
      </c>
      <c r="E405" s="102">
        <v>23</v>
      </c>
      <c r="F405" s="102">
        <v>30</v>
      </c>
      <c r="G405" s="102">
        <v>19</v>
      </c>
      <c r="H405" s="102">
        <v>3</v>
      </c>
      <c r="I405" s="102">
        <v>2</v>
      </c>
      <c r="L405" s="56">
        <f t="shared" si="126"/>
        <v>84</v>
      </c>
      <c r="M405">
        <v>46</v>
      </c>
      <c r="N405" s="58">
        <f t="shared" si="127"/>
        <v>69</v>
      </c>
      <c r="O405">
        <f t="shared" si="128"/>
        <v>0</v>
      </c>
      <c r="P405">
        <f t="shared" si="129"/>
        <v>0.95337941692033823</v>
      </c>
      <c r="Q405">
        <f t="shared" si="130"/>
        <v>0.93832732142541486</v>
      </c>
      <c r="R405">
        <f t="shared" si="131"/>
        <v>2984.906934722419</v>
      </c>
      <c r="S405">
        <f t="shared" si="132"/>
        <v>42977.491189986002</v>
      </c>
      <c r="T405">
        <f t="shared" si="117"/>
        <v>8</v>
      </c>
      <c r="U405">
        <f t="shared" si="118"/>
        <v>22</v>
      </c>
      <c r="V405">
        <f t="shared" si="119"/>
        <v>28</v>
      </c>
      <c r="W405">
        <f t="shared" si="120"/>
        <v>27</v>
      </c>
      <c r="X405">
        <f t="shared" si="121"/>
        <v>4</v>
      </c>
      <c r="Y405">
        <f t="shared" si="122"/>
        <v>2</v>
      </c>
      <c r="Z405" t="e">
        <f t="shared" si="123"/>
        <v>#NUM!</v>
      </c>
      <c r="AA405" t="e">
        <f t="shared" si="124"/>
        <v>#NUM!</v>
      </c>
      <c r="AB405">
        <f t="shared" si="125"/>
        <v>84</v>
      </c>
    </row>
    <row r="406" spans="1:28" ht="15">
      <c r="A406" s="102">
        <v>2002010821</v>
      </c>
      <c r="B406" s="102" t="s">
        <v>1097</v>
      </c>
      <c r="C406" s="61">
        <v>383</v>
      </c>
      <c r="D406" s="102">
        <v>8</v>
      </c>
      <c r="E406" s="102">
        <v>13</v>
      </c>
      <c r="F406" s="102">
        <v>30</v>
      </c>
      <c r="G406" s="102">
        <v>17</v>
      </c>
      <c r="H406" s="102">
        <v>4</v>
      </c>
      <c r="I406" s="102">
        <v>2</v>
      </c>
      <c r="L406" s="56">
        <f t="shared" si="126"/>
        <v>74</v>
      </c>
      <c r="M406">
        <v>65</v>
      </c>
      <c r="N406" s="58">
        <f t="shared" si="127"/>
        <v>70</v>
      </c>
      <c r="O406">
        <f t="shared" si="128"/>
        <v>0</v>
      </c>
      <c r="P406">
        <f t="shared" si="129"/>
        <v>2.7175663772530834E-2</v>
      </c>
      <c r="Q406">
        <f t="shared" si="130"/>
        <v>8.1703415911545275E-3</v>
      </c>
      <c r="R406">
        <f t="shared" si="131"/>
        <v>85.083468145704671</v>
      </c>
      <c r="S406">
        <f t="shared" si="132"/>
        <v>374.21992916032889</v>
      </c>
      <c r="T406">
        <f t="shared" si="117"/>
        <v>8</v>
      </c>
      <c r="U406">
        <f t="shared" si="118"/>
        <v>22</v>
      </c>
      <c r="V406">
        <f t="shared" si="119"/>
        <v>28</v>
      </c>
      <c r="W406">
        <f t="shared" si="120"/>
        <v>27</v>
      </c>
      <c r="X406">
        <f t="shared" si="121"/>
        <v>4</v>
      </c>
      <c r="Y406">
        <f t="shared" si="122"/>
        <v>2</v>
      </c>
      <c r="Z406" t="e">
        <f t="shared" si="123"/>
        <v>#NUM!</v>
      </c>
      <c r="AA406" t="e">
        <f t="shared" si="124"/>
        <v>#NUM!</v>
      </c>
      <c r="AB406">
        <f t="shared" si="125"/>
        <v>84</v>
      </c>
    </row>
    <row r="407" spans="1:28" ht="15">
      <c r="A407" s="102">
        <v>2002010822</v>
      </c>
      <c r="B407" s="102" t="s">
        <v>1098</v>
      </c>
      <c r="C407" s="61">
        <v>384</v>
      </c>
      <c r="D407" s="102">
        <v>6</v>
      </c>
      <c r="E407" s="102">
        <v>21</v>
      </c>
      <c r="F407" s="102">
        <v>12</v>
      </c>
      <c r="G407" s="102">
        <v>14</v>
      </c>
      <c r="H407" s="102">
        <v>2</v>
      </c>
      <c r="I407" s="102">
        <v>2</v>
      </c>
      <c r="L407" s="56">
        <f t="shared" si="126"/>
        <v>57</v>
      </c>
      <c r="M407">
        <v>79</v>
      </c>
      <c r="N407" s="58">
        <f t="shared" si="127"/>
        <v>66</v>
      </c>
      <c r="O407">
        <f t="shared" si="128"/>
        <v>0</v>
      </c>
      <c r="P407">
        <f t="shared" si="129"/>
        <v>-0.63918364367610536</v>
      </c>
      <c r="Q407">
        <f t="shared" si="130"/>
        <v>0.55059746071628268</v>
      </c>
      <c r="R407">
        <f t="shared" si="131"/>
        <v>-2001.2008406191233</v>
      </c>
      <c r="S407">
        <f t="shared" si="132"/>
        <v>25218.595874641851</v>
      </c>
      <c r="T407">
        <f t="shared" si="117"/>
        <v>8</v>
      </c>
      <c r="U407">
        <f t="shared" si="118"/>
        <v>22</v>
      </c>
      <c r="V407">
        <f t="shared" si="119"/>
        <v>28</v>
      </c>
      <c r="W407">
        <f t="shared" si="120"/>
        <v>27</v>
      </c>
      <c r="X407">
        <f t="shared" si="121"/>
        <v>4</v>
      </c>
      <c r="Y407">
        <f t="shared" si="122"/>
        <v>2</v>
      </c>
      <c r="Z407" t="e">
        <f t="shared" si="123"/>
        <v>#NUM!</v>
      </c>
      <c r="AA407" t="e">
        <f t="shared" si="124"/>
        <v>#NUM!</v>
      </c>
      <c r="AB407">
        <f t="shared" si="125"/>
        <v>84</v>
      </c>
    </row>
    <row r="408" spans="1:28" ht="15">
      <c r="A408" s="102">
        <v>2002010824</v>
      </c>
      <c r="B408" s="102" t="s">
        <v>1099</v>
      </c>
      <c r="C408" s="61">
        <v>385</v>
      </c>
      <c r="D408" s="102">
        <v>5</v>
      </c>
      <c r="E408" s="102">
        <v>23</v>
      </c>
      <c r="F408" s="102">
        <v>26</v>
      </c>
      <c r="G408" s="102">
        <v>26</v>
      </c>
      <c r="H408" s="102">
        <v>4</v>
      </c>
      <c r="I408" s="102">
        <v>2</v>
      </c>
      <c r="L408" s="56">
        <f t="shared" si="126"/>
        <v>86</v>
      </c>
      <c r="M408">
        <v>82</v>
      </c>
      <c r="N408" s="58">
        <f t="shared" si="127"/>
        <v>84</v>
      </c>
      <c r="O408">
        <f t="shared" si="128"/>
        <v>0</v>
      </c>
      <c r="P408">
        <f t="shared" si="129"/>
        <v>1.4084095064261708</v>
      </c>
      <c r="Q408">
        <f t="shared" si="130"/>
        <v>1.5787205556811525</v>
      </c>
      <c r="R408">
        <f t="shared" si="131"/>
        <v>4409.5469527130863</v>
      </c>
      <c r="S408">
        <f t="shared" si="132"/>
        <v>72308.934445355713</v>
      </c>
      <c r="T408">
        <f t="shared" si="117"/>
        <v>8</v>
      </c>
      <c r="U408">
        <f t="shared" si="118"/>
        <v>22</v>
      </c>
      <c r="V408">
        <f t="shared" si="119"/>
        <v>28</v>
      </c>
      <c r="W408">
        <f t="shared" si="120"/>
        <v>27</v>
      </c>
      <c r="X408">
        <f t="shared" si="121"/>
        <v>4</v>
      </c>
      <c r="Y408">
        <f t="shared" si="122"/>
        <v>2</v>
      </c>
      <c r="Z408" t="e">
        <f t="shared" si="123"/>
        <v>#NUM!</v>
      </c>
      <c r="AA408" t="e">
        <f t="shared" si="124"/>
        <v>#NUM!</v>
      </c>
      <c r="AB408">
        <f t="shared" si="125"/>
        <v>84</v>
      </c>
    </row>
    <row r="409" spans="1:28" ht="15">
      <c r="A409" s="102">
        <v>2002010825</v>
      </c>
      <c r="B409" s="102" t="s">
        <v>1100</v>
      </c>
      <c r="C409" s="61">
        <v>386</v>
      </c>
      <c r="D409" s="102">
        <v>8</v>
      </c>
      <c r="E409" s="102">
        <v>21</v>
      </c>
      <c r="F409" s="102">
        <v>28</v>
      </c>
      <c r="G409" s="102">
        <v>27</v>
      </c>
      <c r="H409" s="102">
        <v>4</v>
      </c>
      <c r="I409" s="102">
        <v>2</v>
      </c>
      <c r="L409" s="56">
        <f t="shared" si="126"/>
        <v>90</v>
      </c>
      <c r="M409">
        <v>90</v>
      </c>
      <c r="N409" s="58">
        <f t="shared" si="127"/>
        <v>90</v>
      </c>
      <c r="O409">
        <f t="shared" si="128"/>
        <v>0</v>
      </c>
      <c r="P409">
        <f t="shared" si="129"/>
        <v>2.7109086425781532</v>
      </c>
      <c r="Q409">
        <f t="shared" si="130"/>
        <v>3.7799539545092906</v>
      </c>
      <c r="R409">
        <f t="shared" si="131"/>
        <v>8487.502313369745</v>
      </c>
      <c r="S409">
        <f t="shared" si="132"/>
        <v>173130.35021904</v>
      </c>
      <c r="T409">
        <f t="shared" ref="T409:T472" si="133">SMALL(D$24:D$543,$C409)</f>
        <v>8</v>
      </c>
      <c r="U409">
        <f t="shared" ref="U409:U472" si="134">SMALL(E$24:E$543,$C409)</f>
        <v>22</v>
      </c>
      <c r="V409">
        <f t="shared" ref="V409:V472" si="135">SMALL(F$24:F$543,$C409)</f>
        <v>28</v>
      </c>
      <c r="W409">
        <f t="shared" ref="W409:W472" si="136">SMALL(G$24:G$543,$C409)</f>
        <v>27</v>
      </c>
      <c r="X409">
        <f t="shared" ref="X409:X472" si="137">SMALL(H$24:H$543,$C409)</f>
        <v>4</v>
      </c>
      <c r="Y409">
        <f t="shared" ref="Y409:Y472" si="138">SMALL(I$24:I$543,$C409)</f>
        <v>2</v>
      </c>
      <c r="Z409" t="e">
        <f t="shared" ref="Z409:Z472" si="139">SMALL(J$24:J$543,$C409)</f>
        <v>#NUM!</v>
      </c>
      <c r="AA409" t="e">
        <f t="shared" ref="AA409:AA472" si="140">SMALL(K$24:K$543,$C409)</f>
        <v>#NUM!</v>
      </c>
      <c r="AB409">
        <f t="shared" ref="AB409:AB472" si="141">SMALL(L$24:L$543,$C409)</f>
        <v>84</v>
      </c>
    </row>
    <row r="410" spans="1:28" ht="15">
      <c r="A410" s="102">
        <v>2002010826</v>
      </c>
      <c r="B410" s="102" t="s">
        <v>1101</v>
      </c>
      <c r="C410" s="61">
        <v>387</v>
      </c>
      <c r="D410" s="102">
        <v>8</v>
      </c>
      <c r="E410" s="102">
        <v>21</v>
      </c>
      <c r="F410" s="102">
        <v>25</v>
      </c>
      <c r="G410" s="102">
        <v>22</v>
      </c>
      <c r="H410" s="102">
        <v>4</v>
      </c>
      <c r="I410" s="102">
        <v>2</v>
      </c>
      <c r="L410" s="56">
        <f t="shared" si="126"/>
        <v>82</v>
      </c>
      <c r="M410">
        <v>84</v>
      </c>
      <c r="N410" s="58">
        <f t="shared" si="127"/>
        <v>83</v>
      </c>
      <c r="O410">
        <f t="shared" si="128"/>
        <v>0</v>
      </c>
      <c r="P410">
        <f t="shared" si="129"/>
        <v>0.60872071008393702</v>
      </c>
      <c r="Q410">
        <f t="shared" si="130"/>
        <v>0.5158903888408225</v>
      </c>
      <c r="R410">
        <f t="shared" si="131"/>
        <v>1905.8253582901928</v>
      </c>
      <c r="S410">
        <f t="shared" si="132"/>
        <v>23628.934312307851</v>
      </c>
      <c r="T410">
        <f t="shared" si="133"/>
        <v>8</v>
      </c>
      <c r="U410">
        <f t="shared" si="134"/>
        <v>22</v>
      </c>
      <c r="V410">
        <f t="shared" si="135"/>
        <v>28</v>
      </c>
      <c r="W410">
        <f t="shared" si="136"/>
        <v>27</v>
      </c>
      <c r="X410">
        <f t="shared" si="137"/>
        <v>4</v>
      </c>
      <c r="Y410">
        <f t="shared" si="138"/>
        <v>2</v>
      </c>
      <c r="Z410" t="e">
        <f t="shared" si="139"/>
        <v>#NUM!</v>
      </c>
      <c r="AA410" t="e">
        <f t="shared" si="140"/>
        <v>#NUM!</v>
      </c>
      <c r="AB410">
        <f t="shared" si="141"/>
        <v>84</v>
      </c>
    </row>
    <row r="411" spans="1:28" ht="15">
      <c r="A411" s="102">
        <v>2002010827</v>
      </c>
      <c r="B411" s="102" t="s">
        <v>1102</v>
      </c>
      <c r="C411" s="61">
        <v>388</v>
      </c>
      <c r="D411" s="102">
        <v>8</v>
      </c>
      <c r="E411" s="102">
        <v>12</v>
      </c>
      <c r="F411" s="102">
        <v>28</v>
      </c>
      <c r="G411" s="102">
        <v>24</v>
      </c>
      <c r="H411" s="102">
        <v>4</v>
      </c>
      <c r="I411" s="102">
        <v>2</v>
      </c>
      <c r="L411" s="56">
        <f t="shared" si="126"/>
        <v>78</v>
      </c>
      <c r="M411">
        <v>74</v>
      </c>
      <c r="N411" s="58">
        <f t="shared" si="127"/>
        <v>76</v>
      </c>
      <c r="O411">
        <f t="shared" si="128"/>
        <v>0</v>
      </c>
      <c r="P411">
        <f t="shared" si="129"/>
        <v>0.18919263528740582</v>
      </c>
      <c r="Q411">
        <f t="shared" si="130"/>
        <v>0.10861062231585526</v>
      </c>
      <c r="R411">
        <f t="shared" si="131"/>
        <v>592.33753010106545</v>
      </c>
      <c r="S411">
        <f t="shared" si="132"/>
        <v>4974.6095601561346</v>
      </c>
      <c r="T411">
        <f t="shared" si="133"/>
        <v>8</v>
      </c>
      <c r="U411">
        <f t="shared" si="134"/>
        <v>22</v>
      </c>
      <c r="V411">
        <f t="shared" si="135"/>
        <v>28</v>
      </c>
      <c r="W411">
        <f t="shared" si="136"/>
        <v>27</v>
      </c>
      <c r="X411">
        <f t="shared" si="137"/>
        <v>4</v>
      </c>
      <c r="Y411">
        <f t="shared" si="138"/>
        <v>2</v>
      </c>
      <c r="Z411" t="e">
        <f t="shared" si="139"/>
        <v>#NUM!</v>
      </c>
      <c r="AA411" t="e">
        <f t="shared" si="140"/>
        <v>#NUM!</v>
      </c>
      <c r="AB411">
        <f t="shared" si="141"/>
        <v>84</v>
      </c>
    </row>
    <row r="412" spans="1:28" ht="15">
      <c r="A412" s="102">
        <v>2002010828</v>
      </c>
      <c r="B412" s="102" t="s">
        <v>1103</v>
      </c>
      <c r="C412" s="61">
        <v>389</v>
      </c>
      <c r="D412" s="102">
        <v>6</v>
      </c>
      <c r="E412" s="102">
        <v>13</v>
      </c>
      <c r="F412" s="102">
        <v>24</v>
      </c>
      <c r="G412" s="102">
        <v>26</v>
      </c>
      <c r="H412" s="102">
        <v>3</v>
      </c>
      <c r="I412" s="102">
        <v>1</v>
      </c>
      <c r="L412" s="56">
        <f t="shared" si="126"/>
        <v>73</v>
      </c>
      <c r="M412">
        <v>86</v>
      </c>
      <c r="N412" s="58">
        <f t="shared" si="127"/>
        <v>78</v>
      </c>
      <c r="O412">
        <f t="shared" si="128"/>
        <v>0</v>
      </c>
      <c r="P412">
        <f t="shared" si="129"/>
        <v>1.2534528641252903E-2</v>
      </c>
      <c r="Q412">
        <f t="shared" si="130"/>
        <v>2.9116824539953574E-3</v>
      </c>
      <c r="R412">
        <f t="shared" si="131"/>
        <v>39.243978630890467</v>
      </c>
      <c r="S412">
        <f t="shared" si="132"/>
        <v>133.36157240367544</v>
      </c>
      <c r="T412">
        <f t="shared" si="133"/>
        <v>8</v>
      </c>
      <c r="U412">
        <f t="shared" si="134"/>
        <v>22</v>
      </c>
      <c r="V412">
        <f t="shared" si="135"/>
        <v>29</v>
      </c>
      <c r="W412">
        <f t="shared" si="136"/>
        <v>27</v>
      </c>
      <c r="X412">
        <f t="shared" si="137"/>
        <v>4</v>
      </c>
      <c r="Y412">
        <f t="shared" si="138"/>
        <v>2</v>
      </c>
      <c r="Z412" t="e">
        <f t="shared" si="139"/>
        <v>#NUM!</v>
      </c>
      <c r="AA412" t="e">
        <f t="shared" si="140"/>
        <v>#NUM!</v>
      </c>
      <c r="AB412">
        <f t="shared" si="141"/>
        <v>84</v>
      </c>
    </row>
    <row r="413" spans="1:28" ht="15">
      <c r="A413" s="102">
        <v>2002010829</v>
      </c>
      <c r="B413" s="102" t="s">
        <v>1104</v>
      </c>
      <c r="C413" s="61">
        <v>390</v>
      </c>
      <c r="D413" s="102">
        <v>8</v>
      </c>
      <c r="E413" s="102">
        <v>16</v>
      </c>
      <c r="F413" s="102">
        <v>23</v>
      </c>
      <c r="G413" s="102">
        <v>27</v>
      </c>
      <c r="H413" s="102">
        <v>3</v>
      </c>
      <c r="I413" s="102">
        <v>2</v>
      </c>
      <c r="L413" s="56">
        <f t="shared" si="126"/>
        <v>79</v>
      </c>
      <c r="M413">
        <v>77</v>
      </c>
      <c r="N413" s="58">
        <f t="shared" si="127"/>
        <v>78</v>
      </c>
      <c r="O413">
        <f t="shared" si="128"/>
        <v>0</v>
      </c>
      <c r="P413">
        <f t="shared" si="129"/>
        <v>0.26514198734044403</v>
      </c>
      <c r="Q413">
        <f t="shared" si="130"/>
        <v>0.17033530645962061</v>
      </c>
      <c r="R413">
        <f t="shared" si="131"/>
        <v>830.12507156393167</v>
      </c>
      <c r="S413">
        <f t="shared" si="132"/>
        <v>7801.738226689592</v>
      </c>
      <c r="T413">
        <f t="shared" si="133"/>
        <v>8</v>
      </c>
      <c r="U413">
        <f t="shared" si="134"/>
        <v>22</v>
      </c>
      <c r="V413">
        <f t="shared" si="135"/>
        <v>29</v>
      </c>
      <c r="W413">
        <f t="shared" si="136"/>
        <v>27</v>
      </c>
      <c r="X413">
        <f t="shared" si="137"/>
        <v>4</v>
      </c>
      <c r="Y413">
        <f t="shared" si="138"/>
        <v>2</v>
      </c>
      <c r="Z413" t="e">
        <f t="shared" si="139"/>
        <v>#NUM!</v>
      </c>
      <c r="AA413" t="e">
        <f t="shared" si="140"/>
        <v>#NUM!</v>
      </c>
      <c r="AB413">
        <f t="shared" si="141"/>
        <v>85</v>
      </c>
    </row>
    <row r="414" spans="1:28" ht="15">
      <c r="A414" s="102">
        <v>2002010832</v>
      </c>
      <c r="B414" s="102" t="s">
        <v>1105</v>
      </c>
      <c r="C414" s="61">
        <v>391</v>
      </c>
      <c r="D414" s="102">
        <v>3</v>
      </c>
      <c r="E414" s="102">
        <v>22</v>
      </c>
      <c r="F414" s="102">
        <v>18</v>
      </c>
      <c r="G414" s="102">
        <v>26</v>
      </c>
      <c r="H414" s="102">
        <v>4</v>
      </c>
      <c r="I414" s="102">
        <v>2</v>
      </c>
      <c r="L414" s="56">
        <f t="shared" si="126"/>
        <v>75</v>
      </c>
      <c r="M414">
        <v>83</v>
      </c>
      <c r="N414" s="58">
        <f t="shared" si="127"/>
        <v>78</v>
      </c>
      <c r="O414">
        <f t="shared" si="128"/>
        <v>0</v>
      </c>
      <c r="P414">
        <f t="shared" si="129"/>
        <v>5.0245641717409369E-2</v>
      </c>
      <c r="Q414">
        <f t="shared" si="130"/>
        <v>1.8540916426101162E-2</v>
      </c>
      <c r="R414">
        <f t="shared" si="131"/>
        <v>157.3125680501293</v>
      </c>
      <c r="S414">
        <f t="shared" si="132"/>
        <v>849.21546475545995</v>
      </c>
      <c r="T414">
        <f t="shared" si="133"/>
        <v>8</v>
      </c>
      <c r="U414">
        <f t="shared" si="134"/>
        <v>22</v>
      </c>
      <c r="V414">
        <f t="shared" si="135"/>
        <v>29</v>
      </c>
      <c r="W414">
        <f t="shared" si="136"/>
        <v>27</v>
      </c>
      <c r="X414">
        <f t="shared" si="137"/>
        <v>4</v>
      </c>
      <c r="Y414">
        <f t="shared" si="138"/>
        <v>2</v>
      </c>
      <c r="Z414" t="e">
        <f t="shared" si="139"/>
        <v>#NUM!</v>
      </c>
      <c r="AA414" t="e">
        <f t="shared" si="140"/>
        <v>#NUM!</v>
      </c>
      <c r="AB414">
        <f t="shared" si="141"/>
        <v>85</v>
      </c>
    </row>
    <row r="415" spans="1:28" ht="15">
      <c r="A415" s="102">
        <v>2002010834</v>
      </c>
      <c r="B415" s="102" t="s">
        <v>1106</v>
      </c>
      <c r="C415" s="61">
        <v>392</v>
      </c>
      <c r="D415" s="102">
        <v>7</v>
      </c>
      <c r="E415" s="102">
        <v>11</v>
      </c>
      <c r="F415" s="102">
        <v>21</v>
      </c>
      <c r="G415" s="102">
        <v>15</v>
      </c>
      <c r="H415" s="102">
        <v>4</v>
      </c>
      <c r="I415" s="102">
        <v>2</v>
      </c>
      <c r="L415" s="56">
        <f t="shared" si="126"/>
        <v>60</v>
      </c>
      <c r="M415">
        <v>72</v>
      </c>
      <c r="N415" s="58">
        <f t="shared" si="127"/>
        <v>65</v>
      </c>
      <c r="O415">
        <f t="shared" si="128"/>
        <v>0</v>
      </c>
      <c r="P415">
        <f t="shared" si="129"/>
        <v>-0.28273766187366117</v>
      </c>
      <c r="Q415">
        <f t="shared" si="130"/>
        <v>0.18557161597880314</v>
      </c>
      <c r="R415">
        <f t="shared" si="131"/>
        <v>-885.21483960714818</v>
      </c>
      <c r="S415">
        <f t="shared" si="132"/>
        <v>8499.595299777724</v>
      </c>
      <c r="T415">
        <f t="shared" si="133"/>
        <v>8</v>
      </c>
      <c r="U415">
        <f t="shared" si="134"/>
        <v>22</v>
      </c>
      <c r="V415">
        <f t="shared" si="135"/>
        <v>29</v>
      </c>
      <c r="W415">
        <f t="shared" si="136"/>
        <v>27</v>
      </c>
      <c r="X415">
        <f t="shared" si="137"/>
        <v>4</v>
      </c>
      <c r="Y415">
        <f t="shared" si="138"/>
        <v>2</v>
      </c>
      <c r="Z415" t="e">
        <f t="shared" si="139"/>
        <v>#NUM!</v>
      </c>
      <c r="AA415" t="e">
        <f t="shared" si="140"/>
        <v>#NUM!</v>
      </c>
      <c r="AB415">
        <f t="shared" si="141"/>
        <v>85</v>
      </c>
    </row>
    <row r="416" spans="1:28" ht="15">
      <c r="A416" s="102">
        <v>2002010835</v>
      </c>
      <c r="B416" s="102" t="s">
        <v>1107</v>
      </c>
      <c r="C416" s="61">
        <v>393</v>
      </c>
      <c r="D416" s="102">
        <v>6</v>
      </c>
      <c r="E416" s="102">
        <v>11</v>
      </c>
      <c r="F416" s="102">
        <v>24</v>
      </c>
      <c r="G416" s="102">
        <v>14</v>
      </c>
      <c r="H416" s="102">
        <v>1</v>
      </c>
      <c r="I416" s="102">
        <v>2</v>
      </c>
      <c r="L416" s="56">
        <f t="shared" si="126"/>
        <v>58</v>
      </c>
      <c r="M416">
        <v>87</v>
      </c>
      <c r="N416" s="58">
        <f t="shared" si="127"/>
        <v>70</v>
      </c>
      <c r="O416">
        <f t="shared" si="128"/>
        <v>0</v>
      </c>
      <c r="P416">
        <f t="shared" si="129"/>
        <v>-0.49877355475133822</v>
      </c>
      <c r="Q416">
        <f t="shared" si="130"/>
        <v>0.39555288690025142</v>
      </c>
      <c r="R416">
        <f t="shared" si="131"/>
        <v>-1561.5951173380754</v>
      </c>
      <c r="S416">
        <f t="shared" si="132"/>
        <v>18117.207421930918</v>
      </c>
      <c r="T416">
        <f t="shared" si="133"/>
        <v>8</v>
      </c>
      <c r="U416">
        <f t="shared" si="134"/>
        <v>22</v>
      </c>
      <c r="V416">
        <f t="shared" si="135"/>
        <v>29</v>
      </c>
      <c r="W416">
        <f t="shared" si="136"/>
        <v>27</v>
      </c>
      <c r="X416">
        <f t="shared" si="137"/>
        <v>4</v>
      </c>
      <c r="Y416">
        <f t="shared" si="138"/>
        <v>2</v>
      </c>
      <c r="Z416" t="e">
        <f t="shared" si="139"/>
        <v>#NUM!</v>
      </c>
      <c r="AA416" t="e">
        <f t="shared" si="140"/>
        <v>#NUM!</v>
      </c>
      <c r="AB416">
        <f t="shared" si="141"/>
        <v>85</v>
      </c>
    </row>
    <row r="417" spans="1:28" ht="15">
      <c r="A417" s="102">
        <v>2002010837</v>
      </c>
      <c r="B417" s="102" t="s">
        <v>1108</v>
      </c>
      <c r="C417" s="61">
        <v>394</v>
      </c>
      <c r="D417" s="102">
        <v>8</v>
      </c>
      <c r="E417" s="102">
        <v>19</v>
      </c>
      <c r="F417" s="102">
        <v>19</v>
      </c>
      <c r="G417" s="102">
        <v>24</v>
      </c>
      <c r="H417" s="102">
        <v>4</v>
      </c>
      <c r="I417" s="102">
        <v>1</v>
      </c>
      <c r="L417" s="56">
        <f t="shared" si="126"/>
        <v>75</v>
      </c>
      <c r="M417">
        <v>82</v>
      </c>
      <c r="N417" s="58">
        <f t="shared" si="127"/>
        <v>78</v>
      </c>
      <c r="O417">
        <f t="shared" si="128"/>
        <v>0</v>
      </c>
      <c r="P417">
        <f t="shared" si="129"/>
        <v>5.0245641717409369E-2</v>
      </c>
      <c r="Q417">
        <f t="shared" si="130"/>
        <v>1.8540916426101162E-2</v>
      </c>
      <c r="R417">
        <f t="shared" si="131"/>
        <v>157.3125680501293</v>
      </c>
      <c r="S417">
        <f t="shared" si="132"/>
        <v>849.21546475545995</v>
      </c>
      <c r="T417">
        <f t="shared" si="133"/>
        <v>8</v>
      </c>
      <c r="U417">
        <f t="shared" si="134"/>
        <v>22</v>
      </c>
      <c r="V417">
        <f t="shared" si="135"/>
        <v>29</v>
      </c>
      <c r="W417">
        <f t="shared" si="136"/>
        <v>27</v>
      </c>
      <c r="X417">
        <f t="shared" si="137"/>
        <v>4</v>
      </c>
      <c r="Y417">
        <f t="shared" si="138"/>
        <v>2</v>
      </c>
      <c r="Z417" t="e">
        <f t="shared" si="139"/>
        <v>#NUM!</v>
      </c>
      <c r="AA417" t="e">
        <f t="shared" si="140"/>
        <v>#NUM!</v>
      </c>
      <c r="AB417">
        <f t="shared" si="141"/>
        <v>85</v>
      </c>
    </row>
    <row r="418" spans="1:28" ht="15">
      <c r="A418" s="102">
        <v>2002010838</v>
      </c>
      <c r="B418" s="102" t="s">
        <v>1109</v>
      </c>
      <c r="C418" s="61">
        <v>395</v>
      </c>
      <c r="D418" s="102">
        <v>6</v>
      </c>
      <c r="E418" s="102">
        <v>20</v>
      </c>
      <c r="F418" s="102">
        <v>21</v>
      </c>
      <c r="G418" s="102">
        <v>18</v>
      </c>
      <c r="H418" s="102">
        <v>4</v>
      </c>
      <c r="I418" s="102">
        <v>1</v>
      </c>
      <c r="L418" s="56">
        <f t="shared" si="126"/>
        <v>70</v>
      </c>
      <c r="M418">
        <v>71</v>
      </c>
      <c r="N418" s="58">
        <f t="shared" si="127"/>
        <v>70</v>
      </c>
      <c r="O418">
        <f t="shared" si="128"/>
        <v>0</v>
      </c>
      <c r="P418">
        <f t="shared" si="129"/>
        <v>2.0177275265440186E-5</v>
      </c>
      <c r="Q418">
        <f t="shared" si="130"/>
        <v>5.4930897106446123E-7</v>
      </c>
      <c r="R418">
        <f t="shared" si="131"/>
        <v>6.3172424110188197E-2</v>
      </c>
      <c r="S418">
        <f t="shared" si="132"/>
        <v>2.5159580165096673E-2</v>
      </c>
      <c r="T418">
        <f t="shared" si="133"/>
        <v>8</v>
      </c>
      <c r="U418">
        <f t="shared" si="134"/>
        <v>22</v>
      </c>
      <c r="V418">
        <f t="shared" si="135"/>
        <v>29</v>
      </c>
      <c r="W418">
        <f t="shared" si="136"/>
        <v>27</v>
      </c>
      <c r="X418">
        <f t="shared" si="137"/>
        <v>4</v>
      </c>
      <c r="Y418">
        <f t="shared" si="138"/>
        <v>2</v>
      </c>
      <c r="Z418" t="e">
        <f t="shared" si="139"/>
        <v>#NUM!</v>
      </c>
      <c r="AA418" t="e">
        <f t="shared" si="140"/>
        <v>#NUM!</v>
      </c>
      <c r="AB418">
        <f t="shared" si="141"/>
        <v>85</v>
      </c>
    </row>
    <row r="419" spans="1:28" ht="15">
      <c r="A419" s="102">
        <v>2002010839</v>
      </c>
      <c r="B419" s="102" t="s">
        <v>1110</v>
      </c>
      <c r="C419" s="61">
        <v>396</v>
      </c>
      <c r="D419" s="102">
        <v>6</v>
      </c>
      <c r="E419" s="102">
        <v>9</v>
      </c>
      <c r="F419" s="102">
        <v>24</v>
      </c>
      <c r="G419" s="102">
        <v>17</v>
      </c>
      <c r="H419" s="102">
        <v>4</v>
      </c>
      <c r="I419" s="102">
        <v>2</v>
      </c>
      <c r="L419" s="56">
        <f t="shared" si="126"/>
        <v>62</v>
      </c>
      <c r="M419">
        <v>86</v>
      </c>
      <c r="N419" s="58">
        <f t="shared" si="127"/>
        <v>72</v>
      </c>
      <c r="O419">
        <f t="shared" si="128"/>
        <v>0</v>
      </c>
      <c r="P419">
        <f t="shared" si="129"/>
        <v>-0.14030481372262255</v>
      </c>
      <c r="Q419">
        <f t="shared" si="130"/>
        <v>7.2906026427898937E-2</v>
      </c>
      <c r="R419">
        <f t="shared" si="131"/>
        <v>-439.27612031777977</v>
      </c>
      <c r="S419">
        <f t="shared" si="132"/>
        <v>3339.2591657057196</v>
      </c>
      <c r="T419">
        <f t="shared" si="133"/>
        <v>8</v>
      </c>
      <c r="U419">
        <f t="shared" si="134"/>
        <v>22</v>
      </c>
      <c r="V419">
        <f t="shared" si="135"/>
        <v>29</v>
      </c>
      <c r="W419">
        <f t="shared" si="136"/>
        <v>27</v>
      </c>
      <c r="X419">
        <f t="shared" si="137"/>
        <v>4</v>
      </c>
      <c r="Y419">
        <f t="shared" si="138"/>
        <v>2</v>
      </c>
      <c r="Z419" t="e">
        <f t="shared" si="139"/>
        <v>#NUM!</v>
      </c>
      <c r="AA419" t="e">
        <f t="shared" si="140"/>
        <v>#NUM!</v>
      </c>
      <c r="AB419">
        <f t="shared" si="141"/>
        <v>86</v>
      </c>
    </row>
    <row r="420" spans="1:28" ht="15">
      <c r="A420" s="102">
        <v>2002010840</v>
      </c>
      <c r="B420" s="102" t="s">
        <v>1111</v>
      </c>
      <c r="C420" s="61">
        <v>397</v>
      </c>
      <c r="D420" s="102">
        <v>8</v>
      </c>
      <c r="E420" s="102">
        <v>12</v>
      </c>
      <c r="F420" s="102">
        <v>14</v>
      </c>
      <c r="G420" s="102">
        <v>21</v>
      </c>
      <c r="H420" s="102">
        <v>3</v>
      </c>
      <c r="I420" s="102">
        <v>2</v>
      </c>
      <c r="L420" s="56">
        <f t="shared" si="126"/>
        <v>60</v>
      </c>
      <c r="M420">
        <v>69</v>
      </c>
      <c r="N420" s="58">
        <f t="shared" si="127"/>
        <v>64</v>
      </c>
      <c r="O420">
        <f t="shared" si="128"/>
        <v>0</v>
      </c>
      <c r="P420">
        <f t="shared" si="129"/>
        <v>-0.28273766187366117</v>
      </c>
      <c r="Q420">
        <f t="shared" si="130"/>
        <v>0.18557161597880314</v>
      </c>
      <c r="R420">
        <f t="shared" si="131"/>
        <v>-885.21483960714818</v>
      </c>
      <c r="S420">
        <f t="shared" si="132"/>
        <v>8499.595299777724</v>
      </c>
      <c r="T420">
        <f t="shared" si="133"/>
        <v>8</v>
      </c>
      <c r="U420">
        <f t="shared" si="134"/>
        <v>22</v>
      </c>
      <c r="V420">
        <f t="shared" si="135"/>
        <v>29</v>
      </c>
      <c r="W420">
        <f t="shared" si="136"/>
        <v>27</v>
      </c>
      <c r="X420">
        <f t="shared" si="137"/>
        <v>4</v>
      </c>
      <c r="Y420">
        <f t="shared" si="138"/>
        <v>2</v>
      </c>
      <c r="Z420" t="e">
        <f t="shared" si="139"/>
        <v>#NUM!</v>
      </c>
      <c r="AA420" t="e">
        <f t="shared" si="140"/>
        <v>#NUM!</v>
      </c>
      <c r="AB420">
        <f t="shared" si="141"/>
        <v>86</v>
      </c>
    </row>
    <row r="421" spans="1:28" ht="15">
      <c r="A421" s="102">
        <v>2002010841</v>
      </c>
      <c r="B421" s="102" t="s">
        <v>1112</v>
      </c>
      <c r="C421" s="61">
        <v>398</v>
      </c>
      <c r="D421" s="102">
        <v>8</v>
      </c>
      <c r="E421" s="102">
        <v>22</v>
      </c>
      <c r="F421" s="102">
        <v>24</v>
      </c>
      <c r="G421" s="102">
        <v>27</v>
      </c>
      <c r="H421" s="102">
        <v>4</v>
      </c>
      <c r="I421" s="102">
        <v>2</v>
      </c>
      <c r="L421" s="56">
        <f t="shared" si="126"/>
        <v>87</v>
      </c>
      <c r="M421">
        <v>72</v>
      </c>
      <c r="N421" s="58">
        <f t="shared" si="127"/>
        <v>81</v>
      </c>
      <c r="O421">
        <f t="shared" si="128"/>
        <v>0</v>
      </c>
      <c r="P421">
        <f t="shared" si="129"/>
        <v>1.6821048203935633</v>
      </c>
      <c r="Q421">
        <f t="shared" si="130"/>
        <v>2.0004947094177115</v>
      </c>
      <c r="R421">
        <f t="shared" si="131"/>
        <v>5266.4513772928358</v>
      </c>
      <c r="S421">
        <f t="shared" si="132"/>
        <v>91627.13456857104</v>
      </c>
      <c r="T421">
        <f t="shared" si="133"/>
        <v>8</v>
      </c>
      <c r="U421">
        <f t="shared" si="134"/>
        <v>22</v>
      </c>
      <c r="V421">
        <f t="shared" si="135"/>
        <v>29</v>
      </c>
      <c r="W421">
        <f t="shared" si="136"/>
        <v>27</v>
      </c>
      <c r="X421">
        <f t="shared" si="137"/>
        <v>4</v>
      </c>
      <c r="Y421">
        <f t="shared" si="138"/>
        <v>2</v>
      </c>
      <c r="Z421" t="e">
        <f t="shared" si="139"/>
        <v>#NUM!</v>
      </c>
      <c r="AA421" t="e">
        <f t="shared" si="140"/>
        <v>#NUM!</v>
      </c>
      <c r="AB421">
        <f t="shared" si="141"/>
        <v>86</v>
      </c>
    </row>
    <row r="422" spans="1:28" ht="15">
      <c r="A422" s="102">
        <v>2002010842</v>
      </c>
      <c r="B422" s="102" t="s">
        <v>1113</v>
      </c>
      <c r="C422" s="61">
        <v>399</v>
      </c>
      <c r="D422" s="102">
        <v>5</v>
      </c>
      <c r="E422" s="102">
        <v>23</v>
      </c>
      <c r="F422" s="102">
        <v>20</v>
      </c>
      <c r="G422" s="102">
        <v>24</v>
      </c>
      <c r="H422" s="102">
        <v>4</v>
      </c>
      <c r="I422" s="102">
        <v>2</v>
      </c>
      <c r="L422" s="56">
        <f t="shared" si="126"/>
        <v>78</v>
      </c>
      <c r="M422">
        <v>80</v>
      </c>
      <c r="N422" s="58">
        <f t="shared" si="127"/>
        <v>79</v>
      </c>
      <c r="O422">
        <f t="shared" si="128"/>
        <v>0</v>
      </c>
      <c r="P422">
        <f t="shared" si="129"/>
        <v>0.18919263528740582</v>
      </c>
      <c r="Q422">
        <f t="shared" si="130"/>
        <v>0.10861062231585526</v>
      </c>
      <c r="R422">
        <f t="shared" si="131"/>
        <v>592.33753010106545</v>
      </c>
      <c r="S422">
        <f t="shared" si="132"/>
        <v>4974.6095601561346</v>
      </c>
      <c r="T422">
        <f t="shared" si="133"/>
        <v>8</v>
      </c>
      <c r="U422">
        <f t="shared" si="134"/>
        <v>22</v>
      </c>
      <c r="V422">
        <f t="shared" si="135"/>
        <v>29</v>
      </c>
      <c r="W422">
        <f t="shared" si="136"/>
        <v>27</v>
      </c>
      <c r="X422">
        <f t="shared" si="137"/>
        <v>4</v>
      </c>
      <c r="Y422">
        <f t="shared" si="138"/>
        <v>2</v>
      </c>
      <c r="Z422" t="e">
        <f t="shared" si="139"/>
        <v>#NUM!</v>
      </c>
      <c r="AA422" t="e">
        <f t="shared" si="140"/>
        <v>#NUM!</v>
      </c>
      <c r="AB422">
        <f t="shared" si="141"/>
        <v>86</v>
      </c>
    </row>
    <row r="423" spans="1:28" ht="15">
      <c r="A423" s="102">
        <v>2002010843</v>
      </c>
      <c r="B423" s="102" t="s">
        <v>1114</v>
      </c>
      <c r="C423" s="61">
        <v>400</v>
      </c>
      <c r="D423" s="102">
        <v>8</v>
      </c>
      <c r="E423" s="102">
        <v>12</v>
      </c>
      <c r="F423" s="102">
        <v>29</v>
      </c>
      <c r="G423" s="102">
        <v>28</v>
      </c>
      <c r="H423" s="102">
        <v>4</v>
      </c>
      <c r="I423" s="102">
        <v>2</v>
      </c>
      <c r="L423" s="56">
        <f t="shared" si="126"/>
        <v>83</v>
      </c>
      <c r="M423">
        <v>85</v>
      </c>
      <c r="N423" s="58">
        <f t="shared" si="127"/>
        <v>84</v>
      </c>
      <c r="O423">
        <f t="shared" si="128"/>
        <v>0</v>
      </c>
      <c r="P423">
        <f t="shared" si="129"/>
        <v>0.76821184081114657</v>
      </c>
      <c r="Q423">
        <f t="shared" si="130"/>
        <v>0.70357110618867935</v>
      </c>
      <c r="R423">
        <f t="shared" si="131"/>
        <v>2405.1713413115008</v>
      </c>
      <c r="S423">
        <f t="shared" si="132"/>
        <v>32225.131174714697</v>
      </c>
      <c r="T423">
        <f t="shared" si="133"/>
        <v>8</v>
      </c>
      <c r="U423">
        <f t="shared" si="134"/>
        <v>22</v>
      </c>
      <c r="V423">
        <f t="shared" si="135"/>
        <v>29</v>
      </c>
      <c r="W423">
        <f t="shared" si="136"/>
        <v>27</v>
      </c>
      <c r="X423">
        <f t="shared" si="137"/>
        <v>4</v>
      </c>
      <c r="Y423">
        <f t="shared" si="138"/>
        <v>2</v>
      </c>
      <c r="Z423" t="e">
        <f t="shared" si="139"/>
        <v>#NUM!</v>
      </c>
      <c r="AA423" t="e">
        <f t="shared" si="140"/>
        <v>#NUM!</v>
      </c>
      <c r="AB423">
        <f t="shared" si="141"/>
        <v>86</v>
      </c>
    </row>
    <row r="424" spans="1:28" ht="15">
      <c r="A424" s="102">
        <v>2002010844</v>
      </c>
      <c r="B424" s="102" t="s">
        <v>1115</v>
      </c>
      <c r="C424" s="61">
        <v>401</v>
      </c>
      <c r="D424" s="102">
        <v>7</v>
      </c>
      <c r="E424" s="102">
        <v>13</v>
      </c>
      <c r="F424" s="102">
        <v>26</v>
      </c>
      <c r="G424" s="102">
        <v>25</v>
      </c>
      <c r="H424" s="102">
        <v>2</v>
      </c>
      <c r="I424" s="102">
        <v>2</v>
      </c>
      <c r="L424" s="56">
        <f t="shared" si="126"/>
        <v>75</v>
      </c>
      <c r="M424">
        <v>68</v>
      </c>
      <c r="N424" s="58">
        <f t="shared" si="127"/>
        <v>72</v>
      </c>
      <c r="O424">
        <f t="shared" si="128"/>
        <v>0</v>
      </c>
      <c r="P424">
        <f t="shared" si="129"/>
        <v>5.0245641717409369E-2</v>
      </c>
      <c r="Q424">
        <f t="shared" si="130"/>
        <v>1.8540916426101162E-2</v>
      </c>
      <c r="R424">
        <f t="shared" si="131"/>
        <v>157.3125680501293</v>
      </c>
      <c r="S424">
        <f t="shared" si="132"/>
        <v>849.21546475545995</v>
      </c>
      <c r="T424">
        <f t="shared" si="133"/>
        <v>8</v>
      </c>
      <c r="U424">
        <f t="shared" si="134"/>
        <v>22</v>
      </c>
      <c r="V424">
        <f t="shared" si="135"/>
        <v>29</v>
      </c>
      <c r="W424">
        <f t="shared" si="136"/>
        <v>27</v>
      </c>
      <c r="X424">
        <f t="shared" si="137"/>
        <v>4</v>
      </c>
      <c r="Y424">
        <f t="shared" si="138"/>
        <v>2</v>
      </c>
      <c r="Z424" t="e">
        <f t="shared" si="139"/>
        <v>#NUM!</v>
      </c>
      <c r="AA424" t="e">
        <f t="shared" si="140"/>
        <v>#NUM!</v>
      </c>
      <c r="AB424">
        <f t="shared" si="141"/>
        <v>86</v>
      </c>
    </row>
    <row r="425" spans="1:28" ht="15">
      <c r="A425" s="102">
        <v>2002010845</v>
      </c>
      <c r="B425" s="102" t="s">
        <v>1116</v>
      </c>
      <c r="C425" s="61">
        <v>402</v>
      </c>
      <c r="D425" s="102">
        <v>5</v>
      </c>
      <c r="E425" s="102">
        <v>12</v>
      </c>
      <c r="F425" s="102">
        <v>14</v>
      </c>
      <c r="G425" s="102">
        <v>12</v>
      </c>
      <c r="H425" s="102">
        <v>4</v>
      </c>
      <c r="I425" s="102">
        <v>1</v>
      </c>
      <c r="L425" s="56">
        <f t="shared" si="126"/>
        <v>48</v>
      </c>
      <c r="M425">
        <v>76</v>
      </c>
      <c r="N425" s="58">
        <f t="shared" si="127"/>
        <v>59</v>
      </c>
      <c r="O425">
        <f t="shared" si="128"/>
        <v>0</v>
      </c>
      <c r="P425">
        <f t="shared" si="129"/>
        <v>-3.2195907699445008</v>
      </c>
      <c r="Q425">
        <f t="shared" si="130"/>
        <v>4.7540918145516322</v>
      </c>
      <c r="R425">
        <f t="shared" si="131"/>
        <v>-10080.119882616085</v>
      </c>
      <c r="S425">
        <f t="shared" si="132"/>
        <v>217748.04421755092</v>
      </c>
      <c r="T425">
        <f t="shared" si="133"/>
        <v>8</v>
      </c>
      <c r="U425">
        <f t="shared" si="134"/>
        <v>22</v>
      </c>
      <c r="V425">
        <f t="shared" si="135"/>
        <v>29</v>
      </c>
      <c r="W425">
        <f t="shared" si="136"/>
        <v>27</v>
      </c>
      <c r="X425">
        <f t="shared" si="137"/>
        <v>4</v>
      </c>
      <c r="Y425">
        <f t="shared" si="138"/>
        <v>2</v>
      </c>
      <c r="Z425" t="e">
        <f t="shared" si="139"/>
        <v>#NUM!</v>
      </c>
      <c r="AA425" t="e">
        <f t="shared" si="140"/>
        <v>#NUM!</v>
      </c>
      <c r="AB425">
        <f t="shared" si="141"/>
        <v>86</v>
      </c>
    </row>
    <row r="426" spans="1:28" ht="15">
      <c r="A426" s="102">
        <v>2002010846</v>
      </c>
      <c r="B426" s="102" t="s">
        <v>1117</v>
      </c>
      <c r="C426" s="61">
        <v>403</v>
      </c>
      <c r="D426" s="102">
        <v>7</v>
      </c>
      <c r="E426" s="102">
        <v>12</v>
      </c>
      <c r="F426" s="102">
        <v>17</v>
      </c>
      <c r="G426" s="102">
        <v>12</v>
      </c>
      <c r="H426" s="102">
        <v>3</v>
      </c>
      <c r="I426" s="102">
        <v>1</v>
      </c>
      <c r="L426" s="56">
        <f t="shared" si="126"/>
        <v>52</v>
      </c>
      <c r="M426">
        <v>78</v>
      </c>
      <c r="N426" s="58">
        <f t="shared" si="127"/>
        <v>62</v>
      </c>
      <c r="O426">
        <f t="shared" si="128"/>
        <v>0</v>
      </c>
      <c r="P426">
        <f t="shared" si="129"/>
        <v>-1.7418115245742567</v>
      </c>
      <c r="Q426">
        <f t="shared" si="130"/>
        <v>2.0957278252007541</v>
      </c>
      <c r="R426">
        <f t="shared" si="131"/>
        <v>-5453.3853011802057</v>
      </c>
      <c r="S426">
        <f t="shared" si="132"/>
        <v>95989.024392202235</v>
      </c>
      <c r="T426">
        <f t="shared" si="133"/>
        <v>8</v>
      </c>
      <c r="U426">
        <f t="shared" si="134"/>
        <v>22</v>
      </c>
      <c r="V426">
        <f t="shared" si="135"/>
        <v>29</v>
      </c>
      <c r="W426">
        <f t="shared" si="136"/>
        <v>27</v>
      </c>
      <c r="X426">
        <f t="shared" si="137"/>
        <v>4</v>
      </c>
      <c r="Y426">
        <f t="shared" si="138"/>
        <v>2</v>
      </c>
      <c r="Z426" t="e">
        <f t="shared" si="139"/>
        <v>#NUM!</v>
      </c>
      <c r="AA426" t="e">
        <f t="shared" si="140"/>
        <v>#NUM!</v>
      </c>
      <c r="AB426">
        <f t="shared" si="141"/>
        <v>86</v>
      </c>
    </row>
    <row r="427" spans="1:28" ht="15">
      <c r="A427" s="102">
        <v>2002010847</v>
      </c>
      <c r="B427" s="102" t="s">
        <v>1118</v>
      </c>
      <c r="C427" s="61">
        <v>404</v>
      </c>
      <c r="D427" s="102">
        <v>6</v>
      </c>
      <c r="E427" s="102">
        <v>13</v>
      </c>
      <c r="F427" s="102">
        <v>15</v>
      </c>
      <c r="G427" s="102">
        <v>16</v>
      </c>
      <c r="H427" s="102">
        <v>2</v>
      </c>
      <c r="I427" s="102">
        <v>2</v>
      </c>
      <c r="L427" s="56">
        <f t="shared" si="126"/>
        <v>54</v>
      </c>
      <c r="M427">
        <v>72</v>
      </c>
      <c r="N427" s="58">
        <f t="shared" si="127"/>
        <v>61</v>
      </c>
      <c r="O427">
        <f t="shared" si="128"/>
        <v>0</v>
      </c>
      <c r="P427">
        <f t="shared" si="129"/>
        <v>-1.2129792838186302</v>
      </c>
      <c r="Q427">
        <f t="shared" si="130"/>
        <v>1.2936134179576033</v>
      </c>
      <c r="R427">
        <f t="shared" si="131"/>
        <v>-3797.6803481246043</v>
      </c>
      <c r="S427">
        <f t="shared" si="132"/>
        <v>59250.389500610712</v>
      </c>
      <c r="T427">
        <f t="shared" si="133"/>
        <v>8</v>
      </c>
      <c r="U427">
        <f t="shared" si="134"/>
        <v>22</v>
      </c>
      <c r="V427">
        <f t="shared" si="135"/>
        <v>29</v>
      </c>
      <c r="W427">
        <f t="shared" si="136"/>
        <v>27</v>
      </c>
      <c r="X427">
        <f t="shared" si="137"/>
        <v>4</v>
      </c>
      <c r="Y427">
        <f t="shared" si="138"/>
        <v>2</v>
      </c>
      <c r="Z427" t="e">
        <f t="shared" si="139"/>
        <v>#NUM!</v>
      </c>
      <c r="AA427" t="e">
        <f t="shared" si="140"/>
        <v>#NUM!</v>
      </c>
      <c r="AB427">
        <f t="shared" si="141"/>
        <v>86</v>
      </c>
    </row>
    <row r="428" spans="1:28" ht="15">
      <c r="A428" s="102">
        <v>2002010848</v>
      </c>
      <c r="B428" s="102" t="s">
        <v>1119</v>
      </c>
      <c r="C428" s="61">
        <v>405</v>
      </c>
      <c r="D428" s="102">
        <v>7</v>
      </c>
      <c r="E428" s="102">
        <v>17</v>
      </c>
      <c r="F428" s="102">
        <v>26</v>
      </c>
      <c r="G428" s="102">
        <v>19</v>
      </c>
      <c r="H428" s="102">
        <v>4</v>
      </c>
      <c r="I428" s="102">
        <v>2</v>
      </c>
      <c r="L428" s="56">
        <f t="shared" si="126"/>
        <v>75</v>
      </c>
      <c r="M428">
        <v>86</v>
      </c>
      <c r="N428" s="58">
        <f t="shared" si="127"/>
        <v>79</v>
      </c>
      <c r="O428">
        <f t="shared" si="128"/>
        <v>0</v>
      </c>
      <c r="P428">
        <f t="shared" si="129"/>
        <v>5.0245641717409369E-2</v>
      </c>
      <c r="Q428">
        <f t="shared" si="130"/>
        <v>1.8540916426101162E-2</v>
      </c>
      <c r="R428">
        <f t="shared" si="131"/>
        <v>157.3125680501293</v>
      </c>
      <c r="S428">
        <f t="shared" si="132"/>
        <v>849.21546475545995</v>
      </c>
      <c r="T428">
        <f t="shared" si="133"/>
        <v>8</v>
      </c>
      <c r="U428">
        <f t="shared" si="134"/>
        <v>22</v>
      </c>
      <c r="V428">
        <f t="shared" si="135"/>
        <v>29</v>
      </c>
      <c r="W428">
        <f t="shared" si="136"/>
        <v>27</v>
      </c>
      <c r="X428">
        <f t="shared" si="137"/>
        <v>4</v>
      </c>
      <c r="Y428">
        <f t="shared" si="138"/>
        <v>2</v>
      </c>
      <c r="Z428" t="e">
        <f t="shared" si="139"/>
        <v>#NUM!</v>
      </c>
      <c r="AA428" t="e">
        <f t="shared" si="140"/>
        <v>#NUM!</v>
      </c>
      <c r="AB428">
        <f t="shared" si="141"/>
        <v>87</v>
      </c>
    </row>
    <row r="429" spans="1:28" ht="15">
      <c r="A429" s="102">
        <v>2002010849</v>
      </c>
      <c r="B429" s="102" t="s">
        <v>1120</v>
      </c>
      <c r="C429" s="61">
        <v>406</v>
      </c>
      <c r="D429" s="102">
        <v>6</v>
      </c>
      <c r="E429" s="102">
        <v>20</v>
      </c>
      <c r="F429" s="102">
        <v>8</v>
      </c>
      <c r="G429" s="102">
        <v>18</v>
      </c>
      <c r="H429" s="102">
        <v>4</v>
      </c>
      <c r="I429" s="102">
        <v>1</v>
      </c>
      <c r="L429" s="56">
        <f t="shared" si="126"/>
        <v>57</v>
      </c>
      <c r="M429">
        <v>78</v>
      </c>
      <c r="N429" s="58">
        <f t="shared" si="127"/>
        <v>65</v>
      </c>
      <c r="O429">
        <f t="shared" si="128"/>
        <v>0</v>
      </c>
      <c r="P429">
        <f t="shared" si="129"/>
        <v>-0.63918364367610536</v>
      </c>
      <c r="Q429">
        <f t="shared" si="130"/>
        <v>0.55059746071628268</v>
      </c>
      <c r="R429">
        <f t="shared" si="131"/>
        <v>-2001.2008406191233</v>
      </c>
      <c r="S429">
        <f t="shared" si="132"/>
        <v>25218.595874641851</v>
      </c>
      <c r="T429">
        <f t="shared" si="133"/>
        <v>8</v>
      </c>
      <c r="U429">
        <f t="shared" si="134"/>
        <v>22</v>
      </c>
      <c r="V429">
        <f t="shared" si="135"/>
        <v>29</v>
      </c>
      <c r="W429">
        <f t="shared" si="136"/>
        <v>27</v>
      </c>
      <c r="X429">
        <f t="shared" si="137"/>
        <v>4</v>
      </c>
      <c r="Y429">
        <f t="shared" si="138"/>
        <v>2</v>
      </c>
      <c r="Z429" t="e">
        <f t="shared" si="139"/>
        <v>#NUM!</v>
      </c>
      <c r="AA429" t="e">
        <f t="shared" si="140"/>
        <v>#NUM!</v>
      </c>
      <c r="AB429">
        <f t="shared" si="141"/>
        <v>87</v>
      </c>
    </row>
    <row r="430" spans="1:28" ht="15">
      <c r="A430" s="102">
        <v>2002010850</v>
      </c>
      <c r="B430" s="102" t="s">
        <v>1121</v>
      </c>
      <c r="C430" s="61">
        <v>407</v>
      </c>
      <c r="D430" s="102">
        <v>7</v>
      </c>
      <c r="E430" s="102">
        <v>11</v>
      </c>
      <c r="F430" s="102">
        <v>18</v>
      </c>
      <c r="G430" s="102">
        <v>26</v>
      </c>
      <c r="H430" s="102">
        <v>4</v>
      </c>
      <c r="I430" s="102">
        <v>1</v>
      </c>
      <c r="L430" s="56">
        <f t="shared" si="126"/>
        <v>67</v>
      </c>
      <c r="M430">
        <v>90</v>
      </c>
      <c r="N430" s="58">
        <f t="shared" si="127"/>
        <v>76</v>
      </c>
      <c r="O430">
        <f t="shared" si="128"/>
        <v>0</v>
      </c>
      <c r="P430">
        <f t="shared" si="129"/>
        <v>-5.6249990418427709E-3</v>
      </c>
      <c r="Q430">
        <f t="shared" si="130"/>
        <v>1.0003760146836346E-3</v>
      </c>
      <c r="R430">
        <f t="shared" si="131"/>
        <v>-17.611140276176513</v>
      </c>
      <c r="S430">
        <f t="shared" si="132"/>
        <v>45.819460199056628</v>
      </c>
      <c r="T430">
        <f t="shared" si="133"/>
        <v>8</v>
      </c>
      <c r="U430">
        <f t="shared" si="134"/>
        <v>22</v>
      </c>
      <c r="V430">
        <f t="shared" si="135"/>
        <v>29</v>
      </c>
      <c r="W430">
        <f t="shared" si="136"/>
        <v>27</v>
      </c>
      <c r="X430">
        <f t="shared" si="137"/>
        <v>4</v>
      </c>
      <c r="Y430">
        <f t="shared" si="138"/>
        <v>2</v>
      </c>
      <c r="Z430" t="e">
        <f t="shared" si="139"/>
        <v>#NUM!</v>
      </c>
      <c r="AA430" t="e">
        <f t="shared" si="140"/>
        <v>#NUM!</v>
      </c>
      <c r="AB430">
        <f t="shared" si="141"/>
        <v>87</v>
      </c>
    </row>
    <row r="431" spans="1:28" ht="15">
      <c r="A431" s="102">
        <v>2002010851</v>
      </c>
      <c r="B431" s="102" t="s">
        <v>1122</v>
      </c>
      <c r="C431" s="61">
        <v>408</v>
      </c>
      <c r="D431" s="102">
        <v>7</v>
      </c>
      <c r="E431" s="102">
        <v>21</v>
      </c>
      <c r="F431" s="102">
        <v>15</v>
      </c>
      <c r="G431" s="102">
        <v>19</v>
      </c>
      <c r="H431" s="102">
        <v>3</v>
      </c>
      <c r="I431" s="102">
        <v>2</v>
      </c>
      <c r="L431" s="56">
        <f t="shared" si="126"/>
        <v>67</v>
      </c>
      <c r="M431">
        <v>69</v>
      </c>
      <c r="N431" s="58">
        <f t="shared" si="127"/>
        <v>68</v>
      </c>
      <c r="O431">
        <f t="shared" si="128"/>
        <v>0</v>
      </c>
      <c r="P431">
        <f t="shared" si="129"/>
        <v>-5.6249990418427709E-3</v>
      </c>
      <c r="Q431">
        <f t="shared" si="130"/>
        <v>1.0003760146836346E-3</v>
      </c>
      <c r="R431">
        <f t="shared" si="131"/>
        <v>-17.611140276176513</v>
      </c>
      <c r="S431">
        <f t="shared" si="132"/>
        <v>45.819460199056628</v>
      </c>
      <c r="T431">
        <f t="shared" si="133"/>
        <v>8</v>
      </c>
      <c r="U431">
        <f t="shared" si="134"/>
        <v>22</v>
      </c>
      <c r="V431">
        <f t="shared" si="135"/>
        <v>30</v>
      </c>
      <c r="W431">
        <f t="shared" si="136"/>
        <v>27</v>
      </c>
      <c r="X431">
        <f t="shared" si="137"/>
        <v>4</v>
      </c>
      <c r="Y431">
        <f t="shared" si="138"/>
        <v>2</v>
      </c>
      <c r="Z431" t="e">
        <f t="shared" si="139"/>
        <v>#NUM!</v>
      </c>
      <c r="AA431" t="e">
        <f t="shared" si="140"/>
        <v>#NUM!</v>
      </c>
      <c r="AB431">
        <f t="shared" si="141"/>
        <v>87</v>
      </c>
    </row>
    <row r="432" spans="1:28" ht="15">
      <c r="A432" s="102">
        <v>2002010852</v>
      </c>
      <c r="B432" s="102" t="s">
        <v>1123</v>
      </c>
      <c r="C432" s="61">
        <v>409</v>
      </c>
      <c r="D432" s="102">
        <v>8</v>
      </c>
      <c r="E432" s="102">
        <v>11</v>
      </c>
      <c r="F432" s="102">
        <v>27</v>
      </c>
      <c r="G432" s="102">
        <v>13</v>
      </c>
      <c r="H432" s="102">
        <v>4</v>
      </c>
      <c r="I432" s="102">
        <v>2</v>
      </c>
      <c r="L432" s="56">
        <f t="shared" si="126"/>
        <v>65</v>
      </c>
      <c r="M432">
        <v>74</v>
      </c>
      <c r="N432" s="58">
        <f t="shared" si="127"/>
        <v>69</v>
      </c>
      <c r="O432">
        <f t="shared" si="128"/>
        <v>0</v>
      </c>
      <c r="P432">
        <f t="shared" si="129"/>
        <v>-3.1124245364436132E-2</v>
      </c>
      <c r="Q432">
        <f t="shared" si="130"/>
        <v>9.790355018195248E-3</v>
      </c>
      <c r="R432">
        <f t="shared" si="131"/>
        <v>-97.445963461649001</v>
      </c>
      <c r="S432">
        <f t="shared" si="132"/>
        <v>448.42016952265305</v>
      </c>
      <c r="T432">
        <f t="shared" si="133"/>
        <v>8</v>
      </c>
      <c r="U432">
        <f t="shared" si="134"/>
        <v>22</v>
      </c>
      <c r="V432">
        <f t="shared" si="135"/>
        <v>30</v>
      </c>
      <c r="W432">
        <f t="shared" si="136"/>
        <v>27</v>
      </c>
      <c r="X432">
        <f t="shared" si="137"/>
        <v>4</v>
      </c>
      <c r="Y432">
        <f t="shared" si="138"/>
        <v>2</v>
      </c>
      <c r="Z432" t="e">
        <f t="shared" si="139"/>
        <v>#NUM!</v>
      </c>
      <c r="AA432" t="e">
        <f t="shared" si="140"/>
        <v>#NUM!</v>
      </c>
      <c r="AB432">
        <f t="shared" si="141"/>
        <v>87</v>
      </c>
    </row>
    <row r="433" spans="1:28" ht="15">
      <c r="A433" s="102">
        <v>2002010853</v>
      </c>
      <c r="B433" s="102" t="s">
        <v>1124</v>
      </c>
      <c r="C433" s="61">
        <v>410</v>
      </c>
      <c r="D433" s="102">
        <v>8</v>
      </c>
      <c r="E433" s="102">
        <v>22</v>
      </c>
      <c r="F433" s="102">
        <v>29</v>
      </c>
      <c r="G433" s="102">
        <v>27</v>
      </c>
      <c r="H433" s="102">
        <v>3</v>
      </c>
      <c r="I433" s="102">
        <v>1</v>
      </c>
      <c r="L433" s="56">
        <f t="shared" si="126"/>
        <v>90</v>
      </c>
      <c r="M433">
        <v>90</v>
      </c>
      <c r="N433" s="58">
        <f t="shared" si="127"/>
        <v>90</v>
      </c>
      <c r="O433">
        <f t="shared" si="128"/>
        <v>0</v>
      </c>
      <c r="P433">
        <f t="shared" si="129"/>
        <v>2.7109086425781532</v>
      </c>
      <c r="Q433">
        <f t="shared" si="130"/>
        <v>3.7799539545092906</v>
      </c>
      <c r="R433">
        <f t="shared" si="131"/>
        <v>8487.502313369745</v>
      </c>
      <c r="S433">
        <f t="shared" si="132"/>
        <v>173130.35021904</v>
      </c>
      <c r="T433">
        <f t="shared" si="133"/>
        <v>8</v>
      </c>
      <c r="U433">
        <f t="shared" si="134"/>
        <v>22</v>
      </c>
      <c r="V433">
        <f t="shared" si="135"/>
        <v>30</v>
      </c>
      <c r="W433">
        <f t="shared" si="136"/>
        <v>27</v>
      </c>
      <c r="X433">
        <f t="shared" si="137"/>
        <v>4</v>
      </c>
      <c r="Y433">
        <f t="shared" si="138"/>
        <v>2</v>
      </c>
      <c r="Z433" t="e">
        <f t="shared" si="139"/>
        <v>#NUM!</v>
      </c>
      <c r="AA433" t="e">
        <f t="shared" si="140"/>
        <v>#NUM!</v>
      </c>
      <c r="AB433">
        <f t="shared" si="141"/>
        <v>87</v>
      </c>
    </row>
    <row r="434" spans="1:28" ht="15">
      <c r="A434" s="102">
        <v>2002010854</v>
      </c>
      <c r="B434" s="102" t="s">
        <v>1125</v>
      </c>
      <c r="C434" s="61">
        <v>411</v>
      </c>
      <c r="D434" s="102">
        <v>7</v>
      </c>
      <c r="E434" s="102">
        <v>22</v>
      </c>
      <c r="F434" s="102">
        <v>16</v>
      </c>
      <c r="G434" s="102">
        <v>19</v>
      </c>
      <c r="H434" s="102">
        <v>3</v>
      </c>
      <c r="I434" s="102">
        <v>2</v>
      </c>
      <c r="L434" s="56">
        <f t="shared" si="126"/>
        <v>69</v>
      </c>
      <c r="M434">
        <v>68</v>
      </c>
      <c r="N434" s="58">
        <f t="shared" si="127"/>
        <v>69</v>
      </c>
      <c r="O434">
        <f t="shared" si="128"/>
        <v>0</v>
      </c>
      <c r="P434">
        <f t="shared" si="129"/>
        <v>-6.9589455367355613E-5</v>
      </c>
      <c r="Q434">
        <f t="shared" si="130"/>
        <v>2.8623621696254277E-6</v>
      </c>
      <c r="R434">
        <f t="shared" si="131"/>
        <v>-0.21787553226244277</v>
      </c>
      <c r="S434">
        <f t="shared" si="132"/>
        <v>0.1311025930064047</v>
      </c>
      <c r="T434">
        <f t="shared" si="133"/>
        <v>8</v>
      </c>
      <c r="U434">
        <f t="shared" si="134"/>
        <v>22</v>
      </c>
      <c r="V434">
        <f t="shared" si="135"/>
        <v>30</v>
      </c>
      <c r="W434">
        <f t="shared" si="136"/>
        <v>27</v>
      </c>
      <c r="X434">
        <f t="shared" si="137"/>
        <v>4</v>
      </c>
      <c r="Y434">
        <f t="shared" si="138"/>
        <v>2</v>
      </c>
      <c r="Z434" t="e">
        <f t="shared" si="139"/>
        <v>#NUM!</v>
      </c>
      <c r="AA434" t="e">
        <f t="shared" si="140"/>
        <v>#NUM!</v>
      </c>
      <c r="AB434">
        <f t="shared" si="141"/>
        <v>87</v>
      </c>
    </row>
    <row r="435" spans="1:28" ht="15">
      <c r="A435" s="102">
        <v>2002010855</v>
      </c>
      <c r="B435" s="102" t="s">
        <v>1126</v>
      </c>
      <c r="C435" s="61">
        <v>412</v>
      </c>
      <c r="D435" s="102">
        <v>3</v>
      </c>
      <c r="E435" s="102">
        <v>22</v>
      </c>
      <c r="F435" s="102">
        <v>19</v>
      </c>
      <c r="G435" s="102">
        <v>18</v>
      </c>
      <c r="H435" s="102">
        <v>3</v>
      </c>
      <c r="I435" s="102">
        <v>1</v>
      </c>
      <c r="L435" s="56">
        <f t="shared" si="126"/>
        <v>66</v>
      </c>
      <c r="M435">
        <v>80</v>
      </c>
      <c r="N435" s="58">
        <f t="shared" si="127"/>
        <v>72</v>
      </c>
      <c r="O435">
        <f t="shared" si="128"/>
        <v>0</v>
      </c>
      <c r="P435">
        <f t="shared" si="129"/>
        <v>-1.4923442468436847E-2</v>
      </c>
      <c r="Q435">
        <f t="shared" si="130"/>
        <v>3.6741652689036646E-3</v>
      </c>
      <c r="R435">
        <f t="shared" si="131"/>
        <v>-46.723357063717962</v>
      </c>
      <c r="S435">
        <f t="shared" si="132"/>
        <v>168.2849916753824</v>
      </c>
      <c r="T435">
        <f t="shared" si="133"/>
        <v>8</v>
      </c>
      <c r="U435">
        <f t="shared" si="134"/>
        <v>22</v>
      </c>
      <c r="V435">
        <f t="shared" si="135"/>
        <v>30</v>
      </c>
      <c r="W435">
        <f t="shared" si="136"/>
        <v>27</v>
      </c>
      <c r="X435">
        <f t="shared" si="137"/>
        <v>4</v>
      </c>
      <c r="Y435">
        <f t="shared" si="138"/>
        <v>2</v>
      </c>
      <c r="Z435" t="e">
        <f t="shared" si="139"/>
        <v>#NUM!</v>
      </c>
      <c r="AA435" t="e">
        <f t="shared" si="140"/>
        <v>#NUM!</v>
      </c>
      <c r="AB435">
        <f t="shared" si="141"/>
        <v>88</v>
      </c>
    </row>
    <row r="436" spans="1:28" ht="15">
      <c r="A436" s="102">
        <v>2002010856</v>
      </c>
      <c r="B436" s="102" t="s">
        <v>1127</v>
      </c>
      <c r="C436" s="61">
        <v>413</v>
      </c>
      <c r="D436" s="102">
        <v>7</v>
      </c>
      <c r="E436" s="102">
        <v>22</v>
      </c>
      <c r="F436" s="102">
        <v>23</v>
      </c>
      <c r="G436" s="102">
        <v>22</v>
      </c>
      <c r="H436" s="102">
        <v>4</v>
      </c>
      <c r="I436" s="102">
        <v>1</v>
      </c>
      <c r="L436" s="56">
        <f t="shared" si="126"/>
        <v>79</v>
      </c>
      <c r="M436">
        <v>83</v>
      </c>
      <c r="N436" s="58">
        <f t="shared" si="127"/>
        <v>81</v>
      </c>
      <c r="O436">
        <f t="shared" si="128"/>
        <v>0</v>
      </c>
      <c r="P436">
        <f t="shared" si="129"/>
        <v>0.26514198734044403</v>
      </c>
      <c r="Q436">
        <f t="shared" si="130"/>
        <v>0.17033530645962061</v>
      </c>
      <c r="R436">
        <f t="shared" si="131"/>
        <v>830.12507156393167</v>
      </c>
      <c r="S436">
        <f t="shared" si="132"/>
        <v>7801.738226689592</v>
      </c>
      <c r="T436">
        <f t="shared" si="133"/>
        <v>8</v>
      </c>
      <c r="U436">
        <f t="shared" si="134"/>
        <v>22</v>
      </c>
      <c r="V436">
        <f t="shared" si="135"/>
        <v>30</v>
      </c>
      <c r="W436">
        <f t="shared" si="136"/>
        <v>27</v>
      </c>
      <c r="X436">
        <f t="shared" si="137"/>
        <v>4</v>
      </c>
      <c r="Y436">
        <f t="shared" si="138"/>
        <v>2</v>
      </c>
      <c r="Z436" t="e">
        <f t="shared" si="139"/>
        <v>#NUM!</v>
      </c>
      <c r="AA436" t="e">
        <f t="shared" si="140"/>
        <v>#NUM!</v>
      </c>
      <c r="AB436">
        <f t="shared" si="141"/>
        <v>88</v>
      </c>
    </row>
    <row r="437" spans="1:28" ht="15">
      <c r="A437" s="102">
        <v>2002010857</v>
      </c>
      <c r="B437" s="102" t="s">
        <v>1128</v>
      </c>
      <c r="C437" s="61">
        <v>414</v>
      </c>
      <c r="D437" s="102">
        <v>7</v>
      </c>
      <c r="E437" s="102">
        <v>22</v>
      </c>
      <c r="F437" s="102">
        <v>20</v>
      </c>
      <c r="G437" s="102">
        <v>17</v>
      </c>
      <c r="H437" s="102">
        <v>4</v>
      </c>
      <c r="I437" s="102">
        <v>2</v>
      </c>
      <c r="L437" s="56">
        <f t="shared" si="126"/>
        <v>72</v>
      </c>
      <c r="M437">
        <v>76</v>
      </c>
      <c r="N437" s="58">
        <f t="shared" si="127"/>
        <v>74</v>
      </c>
      <c r="O437">
        <f t="shared" si="128"/>
        <v>0</v>
      </c>
      <c r="P437">
        <f t="shared" si="129"/>
        <v>4.4058360381998415E-3</v>
      </c>
      <c r="Q437">
        <f t="shared" si="130"/>
        <v>7.2227809064855108E-4</v>
      </c>
      <c r="R437">
        <f t="shared" si="131"/>
        <v>13.79409950568664</v>
      </c>
      <c r="S437">
        <f t="shared" si="132"/>
        <v>33.081952927058019</v>
      </c>
      <c r="T437">
        <f t="shared" si="133"/>
        <v>8</v>
      </c>
      <c r="U437">
        <f t="shared" si="134"/>
        <v>22</v>
      </c>
      <c r="V437">
        <f t="shared" si="135"/>
        <v>30</v>
      </c>
      <c r="W437">
        <f t="shared" si="136"/>
        <v>27</v>
      </c>
      <c r="X437">
        <f t="shared" si="137"/>
        <v>4</v>
      </c>
      <c r="Y437">
        <f t="shared" si="138"/>
        <v>2</v>
      </c>
      <c r="Z437" t="e">
        <f t="shared" si="139"/>
        <v>#NUM!</v>
      </c>
      <c r="AA437" t="e">
        <f t="shared" si="140"/>
        <v>#NUM!</v>
      </c>
      <c r="AB437">
        <f t="shared" si="141"/>
        <v>88</v>
      </c>
    </row>
    <row r="438" spans="1:28" ht="15">
      <c r="A438" s="102" t="s">
        <v>316</v>
      </c>
      <c r="B438" s="102" t="s">
        <v>1129</v>
      </c>
      <c r="C438" s="61">
        <v>415</v>
      </c>
      <c r="D438" s="102">
        <v>7</v>
      </c>
      <c r="E438" s="102">
        <v>23</v>
      </c>
      <c r="F438" s="102">
        <v>31</v>
      </c>
      <c r="G438" s="102">
        <v>28</v>
      </c>
      <c r="H438" s="102">
        <v>4</v>
      </c>
      <c r="I438" s="102">
        <v>2</v>
      </c>
      <c r="L438" s="56">
        <f t="shared" si="126"/>
        <v>95</v>
      </c>
      <c r="M438">
        <v>92</v>
      </c>
      <c r="N438" s="58">
        <f t="shared" si="127"/>
        <v>94</v>
      </c>
      <c r="O438">
        <f t="shared" si="128"/>
        <v>0</v>
      </c>
      <c r="P438">
        <f t="shared" si="129"/>
        <v>5.2329586309497254</v>
      </c>
      <c r="Q438">
        <f t="shared" si="130"/>
        <v>9.0851004873801688</v>
      </c>
      <c r="R438">
        <f t="shared" si="131"/>
        <v>16383.712747956804</v>
      </c>
      <c r="S438">
        <f t="shared" si="132"/>
        <v>416117.93373273843</v>
      </c>
      <c r="T438">
        <f t="shared" si="133"/>
        <v>8</v>
      </c>
      <c r="U438">
        <f t="shared" si="134"/>
        <v>22</v>
      </c>
      <c r="V438">
        <f t="shared" si="135"/>
        <v>30</v>
      </c>
      <c r="W438">
        <f t="shared" si="136"/>
        <v>27</v>
      </c>
      <c r="X438">
        <f t="shared" si="137"/>
        <v>4</v>
      </c>
      <c r="Y438">
        <f t="shared" si="138"/>
        <v>2</v>
      </c>
      <c r="Z438" t="e">
        <f t="shared" si="139"/>
        <v>#NUM!</v>
      </c>
      <c r="AA438" t="e">
        <f t="shared" si="140"/>
        <v>#NUM!</v>
      </c>
      <c r="AB438">
        <f t="shared" si="141"/>
        <v>88</v>
      </c>
    </row>
    <row r="439" spans="1:28" ht="15">
      <c r="A439" s="102" t="s">
        <v>317</v>
      </c>
      <c r="B439" s="102" t="s">
        <v>1130</v>
      </c>
      <c r="C439" s="61">
        <v>416</v>
      </c>
      <c r="D439" s="102">
        <v>5</v>
      </c>
      <c r="E439" s="102">
        <v>23</v>
      </c>
      <c r="F439" s="102">
        <v>28</v>
      </c>
      <c r="G439" s="102">
        <v>25</v>
      </c>
      <c r="H439" s="102">
        <v>4</v>
      </c>
      <c r="I439" s="102">
        <v>2</v>
      </c>
      <c r="L439" s="56">
        <f t="shared" si="126"/>
        <v>87</v>
      </c>
      <c r="M439">
        <v>81</v>
      </c>
      <c r="N439" s="58">
        <f t="shared" si="127"/>
        <v>85</v>
      </c>
      <c r="O439">
        <f t="shared" si="128"/>
        <v>0</v>
      </c>
      <c r="P439">
        <f t="shared" si="129"/>
        <v>1.6821048203935633</v>
      </c>
      <c r="Q439">
        <f t="shared" si="130"/>
        <v>2.0004947094177115</v>
      </c>
      <c r="R439">
        <f t="shared" si="131"/>
        <v>5266.4513772928358</v>
      </c>
      <c r="S439">
        <f t="shared" si="132"/>
        <v>91627.13456857104</v>
      </c>
      <c r="T439">
        <f t="shared" si="133"/>
        <v>8</v>
      </c>
      <c r="U439">
        <f t="shared" si="134"/>
        <v>22</v>
      </c>
      <c r="V439">
        <f t="shared" si="135"/>
        <v>30</v>
      </c>
      <c r="W439">
        <f t="shared" si="136"/>
        <v>27</v>
      </c>
      <c r="X439">
        <f t="shared" si="137"/>
        <v>4</v>
      </c>
      <c r="Y439">
        <f t="shared" si="138"/>
        <v>2</v>
      </c>
      <c r="Z439" t="e">
        <f t="shared" si="139"/>
        <v>#NUM!</v>
      </c>
      <c r="AA439" t="e">
        <f t="shared" si="140"/>
        <v>#NUM!</v>
      </c>
      <c r="AB439">
        <f t="shared" si="141"/>
        <v>88</v>
      </c>
    </row>
    <row r="440" spans="1:28" ht="15">
      <c r="A440" s="102" t="s">
        <v>318</v>
      </c>
      <c r="B440" s="102" t="s">
        <v>1131</v>
      </c>
      <c r="C440" s="61">
        <v>417</v>
      </c>
      <c r="D440" s="102">
        <v>8</v>
      </c>
      <c r="E440" s="102">
        <v>22</v>
      </c>
      <c r="F440" s="102">
        <v>24</v>
      </c>
      <c r="G440" s="102">
        <v>18</v>
      </c>
      <c r="H440" s="102">
        <v>4</v>
      </c>
      <c r="I440" s="102">
        <v>2</v>
      </c>
      <c r="L440" s="56">
        <f t="shared" si="126"/>
        <v>78</v>
      </c>
      <c r="M440">
        <v>75</v>
      </c>
      <c r="N440" s="58">
        <f t="shared" si="127"/>
        <v>77</v>
      </c>
      <c r="O440">
        <f t="shared" si="128"/>
        <v>0</v>
      </c>
      <c r="P440">
        <f t="shared" si="129"/>
        <v>0.18919263528740582</v>
      </c>
      <c r="Q440">
        <f t="shared" si="130"/>
        <v>0.10861062231585526</v>
      </c>
      <c r="R440">
        <f t="shared" si="131"/>
        <v>592.33753010106545</v>
      </c>
      <c r="S440">
        <f t="shared" si="132"/>
        <v>4974.6095601561346</v>
      </c>
      <c r="T440">
        <f t="shared" si="133"/>
        <v>8</v>
      </c>
      <c r="U440">
        <f t="shared" si="134"/>
        <v>22</v>
      </c>
      <c r="V440">
        <f t="shared" si="135"/>
        <v>30</v>
      </c>
      <c r="W440">
        <f t="shared" si="136"/>
        <v>27</v>
      </c>
      <c r="X440">
        <f t="shared" si="137"/>
        <v>4</v>
      </c>
      <c r="Y440">
        <f t="shared" si="138"/>
        <v>2</v>
      </c>
      <c r="Z440" t="e">
        <f t="shared" si="139"/>
        <v>#NUM!</v>
      </c>
      <c r="AA440" t="e">
        <f t="shared" si="140"/>
        <v>#NUM!</v>
      </c>
      <c r="AB440">
        <f t="shared" si="141"/>
        <v>88</v>
      </c>
    </row>
    <row r="441" spans="1:28" ht="15">
      <c r="A441" s="102" t="s">
        <v>319</v>
      </c>
      <c r="B441" s="102" t="s">
        <v>1132</v>
      </c>
      <c r="C441" s="61">
        <v>418</v>
      </c>
      <c r="D441" s="102">
        <v>6</v>
      </c>
      <c r="E441" s="102">
        <v>21</v>
      </c>
      <c r="F441" s="102">
        <v>28</v>
      </c>
      <c r="G441" s="102">
        <v>26</v>
      </c>
      <c r="H441" s="102">
        <v>3</v>
      </c>
      <c r="I441" s="102">
        <v>2</v>
      </c>
      <c r="L441" s="56">
        <f t="shared" si="126"/>
        <v>86</v>
      </c>
      <c r="M441">
        <v>83</v>
      </c>
      <c r="N441" s="58">
        <f t="shared" si="127"/>
        <v>85</v>
      </c>
      <c r="O441">
        <f t="shared" si="128"/>
        <v>0</v>
      </c>
      <c r="P441">
        <f t="shared" si="129"/>
        <v>1.4084095064261708</v>
      </c>
      <c r="Q441">
        <f t="shared" si="130"/>
        <v>1.5787205556811525</v>
      </c>
      <c r="R441">
        <f t="shared" si="131"/>
        <v>4409.5469527130863</v>
      </c>
      <c r="S441">
        <f t="shared" si="132"/>
        <v>72308.934445355713</v>
      </c>
      <c r="T441">
        <f t="shared" si="133"/>
        <v>8</v>
      </c>
      <c r="U441">
        <f t="shared" si="134"/>
        <v>22</v>
      </c>
      <c r="V441">
        <f t="shared" si="135"/>
        <v>30</v>
      </c>
      <c r="W441">
        <f t="shared" si="136"/>
        <v>27</v>
      </c>
      <c r="X441">
        <f t="shared" si="137"/>
        <v>4</v>
      </c>
      <c r="Y441">
        <f t="shared" si="138"/>
        <v>2</v>
      </c>
      <c r="Z441" t="e">
        <f t="shared" si="139"/>
        <v>#NUM!</v>
      </c>
      <c r="AA441" t="e">
        <f t="shared" si="140"/>
        <v>#NUM!</v>
      </c>
      <c r="AB441">
        <f t="shared" si="141"/>
        <v>88</v>
      </c>
    </row>
    <row r="442" spans="1:28" ht="15">
      <c r="A442" s="102" t="s">
        <v>320</v>
      </c>
      <c r="B442" s="102" t="s">
        <v>1133</v>
      </c>
      <c r="C442" s="61">
        <v>419</v>
      </c>
      <c r="D442" s="102">
        <v>6</v>
      </c>
      <c r="E442" s="102">
        <v>22</v>
      </c>
      <c r="F442" s="102">
        <v>25</v>
      </c>
      <c r="G442" s="102">
        <v>21</v>
      </c>
      <c r="H442" s="102">
        <v>3</v>
      </c>
      <c r="I442" s="102">
        <v>1</v>
      </c>
      <c r="L442" s="56">
        <f t="shared" si="126"/>
        <v>78</v>
      </c>
      <c r="M442">
        <v>87</v>
      </c>
      <c r="N442" s="58">
        <f t="shared" si="127"/>
        <v>82</v>
      </c>
      <c r="O442">
        <f t="shared" si="128"/>
        <v>0</v>
      </c>
      <c r="P442">
        <f t="shared" si="129"/>
        <v>0.18919263528740582</v>
      </c>
      <c r="Q442">
        <f t="shared" si="130"/>
        <v>0.10861062231585526</v>
      </c>
      <c r="R442">
        <f t="shared" si="131"/>
        <v>592.33753010106545</v>
      </c>
      <c r="S442">
        <f t="shared" si="132"/>
        <v>4974.6095601561346</v>
      </c>
      <c r="T442">
        <f t="shared" si="133"/>
        <v>8</v>
      </c>
      <c r="U442">
        <f t="shared" si="134"/>
        <v>22</v>
      </c>
      <c r="V442">
        <f t="shared" si="135"/>
        <v>30</v>
      </c>
      <c r="W442">
        <f t="shared" si="136"/>
        <v>27</v>
      </c>
      <c r="X442">
        <f t="shared" si="137"/>
        <v>4</v>
      </c>
      <c r="Y442">
        <f t="shared" si="138"/>
        <v>2</v>
      </c>
      <c r="Z442" t="e">
        <f t="shared" si="139"/>
        <v>#NUM!</v>
      </c>
      <c r="AA442" t="e">
        <f t="shared" si="140"/>
        <v>#NUM!</v>
      </c>
      <c r="AB442">
        <f t="shared" si="141"/>
        <v>88</v>
      </c>
    </row>
    <row r="443" spans="1:28" ht="15">
      <c r="A443" s="102" t="s">
        <v>321</v>
      </c>
      <c r="B443" s="102" t="s">
        <v>1134</v>
      </c>
      <c r="C443" s="61">
        <v>420</v>
      </c>
      <c r="D443" s="102">
        <v>7</v>
      </c>
      <c r="E443" s="102">
        <v>20</v>
      </c>
      <c r="F443" s="102">
        <v>17</v>
      </c>
      <c r="G443" s="102">
        <v>6</v>
      </c>
      <c r="H443" s="102">
        <v>4</v>
      </c>
      <c r="I443" s="102">
        <v>2</v>
      </c>
      <c r="L443" s="56">
        <f t="shared" ref="L443:L485" si="142">SUM(D443:K443)</f>
        <v>56</v>
      </c>
      <c r="M443">
        <v>98</v>
      </c>
      <c r="N443" s="58">
        <f t="shared" ref="N443:N485" si="143">ROUND(M443*0.4+L443*0.6,0)</f>
        <v>73</v>
      </c>
      <c r="O443">
        <f t="shared" ref="O443:O485" si="144">IF(OR((L443&gt;($L$11+1.5*($L$11-$L$8))),(L443&lt;($L$8-1.5*($L$11-$L$8)))),1,0)</f>
        <v>0</v>
      </c>
      <c r="P443">
        <f t="shared" ref="P443:P485" si="145">(L443-$L$13)^3/($L$14)^3</f>
        <v>-0.80374369463865925</v>
      </c>
      <c r="Q443">
        <f t="shared" si="130"/>
        <v>0.74729160801236583</v>
      </c>
      <c r="R443">
        <f t="shared" si="131"/>
        <v>-2516.4169535105607</v>
      </c>
      <c r="S443">
        <f t="shared" si="132"/>
        <v>34227.627999697754</v>
      </c>
      <c r="T443">
        <f t="shared" si="133"/>
        <v>8</v>
      </c>
      <c r="U443">
        <f t="shared" si="134"/>
        <v>22</v>
      </c>
      <c r="V443">
        <f t="shared" si="135"/>
        <v>30</v>
      </c>
      <c r="W443">
        <f t="shared" si="136"/>
        <v>27</v>
      </c>
      <c r="X443">
        <f t="shared" si="137"/>
        <v>4</v>
      </c>
      <c r="Y443">
        <f t="shared" si="138"/>
        <v>2</v>
      </c>
      <c r="Z443" t="e">
        <f t="shared" si="139"/>
        <v>#NUM!</v>
      </c>
      <c r="AA443" t="e">
        <f t="shared" si="140"/>
        <v>#NUM!</v>
      </c>
      <c r="AB443">
        <f t="shared" si="141"/>
        <v>88</v>
      </c>
    </row>
    <row r="444" spans="1:28" ht="15">
      <c r="A444" s="102" t="s">
        <v>322</v>
      </c>
      <c r="B444" s="102" t="s">
        <v>1135</v>
      </c>
      <c r="C444" s="61">
        <v>421</v>
      </c>
      <c r="D444" s="102">
        <v>7</v>
      </c>
      <c r="E444" s="102">
        <v>10</v>
      </c>
      <c r="F444" s="102">
        <v>18</v>
      </c>
      <c r="G444" s="102">
        <v>18</v>
      </c>
      <c r="H444" s="102">
        <v>4</v>
      </c>
      <c r="I444" s="102">
        <v>2</v>
      </c>
      <c r="L444" s="56">
        <f t="shared" si="142"/>
        <v>59</v>
      </c>
      <c r="M444">
        <v>84</v>
      </c>
      <c r="N444" s="58">
        <f t="shared" si="143"/>
        <v>69</v>
      </c>
      <c r="O444">
        <f t="shared" si="144"/>
        <v>0</v>
      </c>
      <c r="P444">
        <f t="shared" si="145"/>
        <v>-0.38059702757898201</v>
      </c>
      <c r="Q444">
        <f t="shared" si="130"/>
        <v>0.27581667766591256</v>
      </c>
      <c r="R444">
        <f t="shared" si="131"/>
        <v>-1191.5997836674169</v>
      </c>
      <c r="S444">
        <f t="shared" si="132"/>
        <v>12633.021083123393</v>
      </c>
      <c r="T444">
        <f t="shared" si="133"/>
        <v>8</v>
      </c>
      <c r="U444">
        <f t="shared" si="134"/>
        <v>23</v>
      </c>
      <c r="V444">
        <f t="shared" si="135"/>
        <v>30</v>
      </c>
      <c r="W444">
        <f t="shared" si="136"/>
        <v>27</v>
      </c>
      <c r="X444">
        <f t="shared" si="137"/>
        <v>4</v>
      </c>
      <c r="Y444">
        <f t="shared" si="138"/>
        <v>2</v>
      </c>
      <c r="Z444" t="e">
        <f t="shared" si="139"/>
        <v>#NUM!</v>
      </c>
      <c r="AA444" t="e">
        <f t="shared" si="140"/>
        <v>#NUM!</v>
      </c>
      <c r="AB444">
        <f t="shared" si="141"/>
        <v>89</v>
      </c>
    </row>
    <row r="445" spans="1:28" ht="15">
      <c r="A445" s="102" t="s">
        <v>323</v>
      </c>
      <c r="B445" s="102" t="s">
        <v>1136</v>
      </c>
      <c r="C445" s="61">
        <v>422</v>
      </c>
      <c r="D445" s="102">
        <v>5</v>
      </c>
      <c r="E445" s="102">
        <v>11</v>
      </c>
      <c r="F445" s="102">
        <v>17</v>
      </c>
      <c r="G445" s="102">
        <v>24</v>
      </c>
      <c r="H445" s="102">
        <v>4</v>
      </c>
      <c r="I445" s="102">
        <v>2</v>
      </c>
      <c r="L445" s="56">
        <f t="shared" si="142"/>
        <v>63</v>
      </c>
      <c r="M445">
        <v>86</v>
      </c>
      <c r="N445" s="58">
        <f t="shared" si="143"/>
        <v>72</v>
      </c>
      <c r="O445">
        <f t="shared" si="144"/>
        <v>0</v>
      </c>
      <c r="P445">
        <f t="shared" si="145"/>
        <v>-9.1898530706153253E-2</v>
      </c>
      <c r="Q445">
        <f t="shared" si="130"/>
        <v>4.1471023814657039E-2</v>
      </c>
      <c r="R445">
        <f t="shared" si="131"/>
        <v>-287.7223450886799</v>
      </c>
      <c r="S445">
        <f t="shared" si="132"/>
        <v>1899.4656980962634</v>
      </c>
      <c r="T445">
        <f t="shared" si="133"/>
        <v>8</v>
      </c>
      <c r="U445">
        <f t="shared" si="134"/>
        <v>23</v>
      </c>
      <c r="V445">
        <f t="shared" si="135"/>
        <v>30</v>
      </c>
      <c r="W445">
        <f t="shared" si="136"/>
        <v>27</v>
      </c>
      <c r="X445">
        <f t="shared" si="137"/>
        <v>4</v>
      </c>
      <c r="Y445">
        <f t="shared" si="138"/>
        <v>2</v>
      </c>
      <c r="Z445" t="e">
        <f t="shared" si="139"/>
        <v>#NUM!</v>
      </c>
      <c r="AA445" t="e">
        <f t="shared" si="140"/>
        <v>#NUM!</v>
      </c>
      <c r="AB445">
        <f t="shared" si="141"/>
        <v>89</v>
      </c>
    </row>
    <row r="446" spans="1:28" ht="15">
      <c r="A446" s="102" t="s">
        <v>324</v>
      </c>
      <c r="B446" s="102" t="s">
        <v>1137</v>
      </c>
      <c r="C446" s="61">
        <v>423</v>
      </c>
      <c r="D446" s="102">
        <v>5</v>
      </c>
      <c r="E446" s="102">
        <v>21</v>
      </c>
      <c r="F446" s="102">
        <v>22</v>
      </c>
      <c r="G446" s="102">
        <v>24</v>
      </c>
      <c r="H446" s="102">
        <v>3</v>
      </c>
      <c r="I446" s="102">
        <v>2</v>
      </c>
      <c r="L446" s="56">
        <f t="shared" si="142"/>
        <v>77</v>
      </c>
      <c r="M446">
        <v>81</v>
      </c>
      <c r="N446" s="58">
        <f t="shared" si="143"/>
        <v>79</v>
      </c>
      <c r="O446">
        <f t="shared" si="144"/>
        <v>0</v>
      </c>
      <c r="P446">
        <f t="shared" si="145"/>
        <v>0.12933772718947115</v>
      </c>
      <c r="Q446">
        <f t="shared" si="130"/>
        <v>6.5408416204736711E-2</v>
      </c>
      <c r="R446">
        <f t="shared" si="131"/>
        <v>404.93959902780972</v>
      </c>
      <c r="S446">
        <f t="shared" si="132"/>
        <v>2995.8518386949218</v>
      </c>
      <c r="T446">
        <f t="shared" si="133"/>
        <v>8</v>
      </c>
      <c r="U446">
        <f t="shared" si="134"/>
        <v>23</v>
      </c>
      <c r="V446">
        <f t="shared" si="135"/>
        <v>31</v>
      </c>
      <c r="W446">
        <f t="shared" si="136"/>
        <v>27</v>
      </c>
      <c r="X446">
        <f t="shared" si="137"/>
        <v>4</v>
      </c>
      <c r="Y446">
        <f t="shared" si="138"/>
        <v>2</v>
      </c>
      <c r="Z446" t="e">
        <f t="shared" si="139"/>
        <v>#NUM!</v>
      </c>
      <c r="AA446" t="e">
        <f t="shared" si="140"/>
        <v>#NUM!</v>
      </c>
      <c r="AB446">
        <f t="shared" si="141"/>
        <v>89</v>
      </c>
    </row>
    <row r="447" spans="1:28" ht="15">
      <c r="A447" s="102" t="s">
        <v>325</v>
      </c>
      <c r="B447" s="102" t="s">
        <v>1138</v>
      </c>
      <c r="C447" s="61">
        <v>424</v>
      </c>
      <c r="D447" s="102">
        <v>5</v>
      </c>
      <c r="E447" s="102">
        <v>23</v>
      </c>
      <c r="F447" s="102">
        <v>35</v>
      </c>
      <c r="G447" s="102">
        <v>19</v>
      </c>
      <c r="H447" s="102">
        <v>4</v>
      </c>
      <c r="I447" s="102">
        <v>2</v>
      </c>
      <c r="L447" s="56">
        <f t="shared" si="142"/>
        <v>88</v>
      </c>
      <c r="M447">
        <v>91</v>
      </c>
      <c r="N447" s="58">
        <f t="shared" si="143"/>
        <v>89</v>
      </c>
      <c r="O447">
        <f t="shared" si="144"/>
        <v>0</v>
      </c>
      <c r="P447">
        <f t="shared" si="145"/>
        <v>1.9891421808844405</v>
      </c>
      <c r="Q447">
        <f t="shared" si="130"/>
        <v>2.5016186304782591</v>
      </c>
      <c r="R447">
        <f t="shared" si="131"/>
        <v>6227.7454122621948</v>
      </c>
      <c r="S447">
        <f t="shared" si="132"/>
        <v>114579.73161088454</v>
      </c>
      <c r="T447">
        <f t="shared" si="133"/>
        <v>8</v>
      </c>
      <c r="U447">
        <f t="shared" si="134"/>
        <v>23</v>
      </c>
      <c r="V447">
        <f t="shared" si="135"/>
        <v>31</v>
      </c>
      <c r="W447">
        <f t="shared" si="136"/>
        <v>27</v>
      </c>
      <c r="X447">
        <f t="shared" si="137"/>
        <v>4</v>
      </c>
      <c r="Y447">
        <f t="shared" si="138"/>
        <v>2</v>
      </c>
      <c r="Z447" t="e">
        <f t="shared" si="139"/>
        <v>#NUM!</v>
      </c>
      <c r="AA447" t="e">
        <f t="shared" si="140"/>
        <v>#NUM!</v>
      </c>
      <c r="AB447">
        <f t="shared" si="141"/>
        <v>89</v>
      </c>
    </row>
    <row r="448" spans="1:28" ht="15">
      <c r="A448" s="102" t="s">
        <v>326</v>
      </c>
      <c r="B448" s="102" t="s">
        <v>1139</v>
      </c>
      <c r="C448" s="61">
        <v>425</v>
      </c>
      <c r="D448" s="102">
        <v>6</v>
      </c>
      <c r="E448" s="102">
        <v>11</v>
      </c>
      <c r="F448" s="102">
        <v>14</v>
      </c>
      <c r="G448" s="102">
        <v>14</v>
      </c>
      <c r="H448" s="102">
        <v>4</v>
      </c>
      <c r="I448" s="102">
        <v>2</v>
      </c>
      <c r="L448" s="56">
        <f t="shared" si="142"/>
        <v>51</v>
      </c>
      <c r="M448">
        <v>84</v>
      </c>
      <c r="N448" s="58">
        <f t="shared" si="143"/>
        <v>64</v>
      </c>
      <c r="O448">
        <f t="shared" si="144"/>
        <v>0</v>
      </c>
      <c r="P448">
        <f t="shared" si="145"/>
        <v>-2.0558673900063806</v>
      </c>
      <c r="Q448">
        <f t="shared" si="130"/>
        <v>2.6141276886088396</v>
      </c>
      <c r="R448">
        <f t="shared" si="131"/>
        <v>-6436.6533621235922</v>
      </c>
      <c r="S448">
        <f t="shared" si="132"/>
        <v>119732.89825560639</v>
      </c>
      <c r="T448">
        <f t="shared" si="133"/>
        <v>8</v>
      </c>
      <c r="U448">
        <f t="shared" si="134"/>
        <v>23</v>
      </c>
      <c r="V448">
        <f t="shared" si="135"/>
        <v>31</v>
      </c>
      <c r="W448">
        <f t="shared" si="136"/>
        <v>27</v>
      </c>
      <c r="X448">
        <f t="shared" si="137"/>
        <v>4</v>
      </c>
      <c r="Y448">
        <f t="shared" si="138"/>
        <v>2</v>
      </c>
      <c r="Z448" t="e">
        <f t="shared" si="139"/>
        <v>#NUM!</v>
      </c>
      <c r="AA448" t="e">
        <f t="shared" si="140"/>
        <v>#NUM!</v>
      </c>
      <c r="AB448">
        <f t="shared" si="141"/>
        <v>89</v>
      </c>
    </row>
    <row r="449" spans="1:28" ht="15">
      <c r="A449" s="102" t="s">
        <v>327</v>
      </c>
      <c r="B449" s="102" t="s">
        <v>1140</v>
      </c>
      <c r="C449" s="61">
        <v>426</v>
      </c>
      <c r="D449" s="102">
        <v>8</v>
      </c>
      <c r="E449" s="102">
        <v>23</v>
      </c>
      <c r="F449" s="102">
        <v>31</v>
      </c>
      <c r="G449" s="102">
        <v>27</v>
      </c>
      <c r="H449" s="102">
        <v>4</v>
      </c>
      <c r="I449" s="102">
        <v>2</v>
      </c>
      <c r="L449" s="56">
        <f t="shared" si="142"/>
        <v>95</v>
      </c>
      <c r="M449">
        <v>79</v>
      </c>
      <c r="N449" s="58">
        <f t="shared" si="143"/>
        <v>89</v>
      </c>
      <c r="O449">
        <f t="shared" si="144"/>
        <v>0</v>
      </c>
      <c r="P449">
        <f t="shared" si="145"/>
        <v>5.2329586309497254</v>
      </c>
      <c r="Q449">
        <f t="shared" si="130"/>
        <v>9.0851004873801688</v>
      </c>
      <c r="R449">
        <f t="shared" si="131"/>
        <v>16383.712747956804</v>
      </c>
      <c r="S449">
        <f t="shared" si="132"/>
        <v>416117.93373273843</v>
      </c>
      <c r="T449">
        <f t="shared" si="133"/>
        <v>8</v>
      </c>
      <c r="U449">
        <f t="shared" si="134"/>
        <v>23</v>
      </c>
      <c r="V449">
        <f t="shared" si="135"/>
        <v>31</v>
      </c>
      <c r="W449">
        <f t="shared" si="136"/>
        <v>27</v>
      </c>
      <c r="X449">
        <f t="shared" si="137"/>
        <v>4</v>
      </c>
      <c r="Y449">
        <f t="shared" si="138"/>
        <v>2</v>
      </c>
      <c r="Z449" t="e">
        <f t="shared" si="139"/>
        <v>#NUM!</v>
      </c>
      <c r="AA449" t="e">
        <f t="shared" si="140"/>
        <v>#NUM!</v>
      </c>
      <c r="AB449">
        <f t="shared" si="141"/>
        <v>90</v>
      </c>
    </row>
    <row r="450" spans="1:28" ht="15">
      <c r="A450" s="102" t="s">
        <v>328</v>
      </c>
      <c r="B450" s="102" t="s">
        <v>1141</v>
      </c>
      <c r="C450" s="61">
        <v>427</v>
      </c>
      <c r="D450" s="102">
        <v>6</v>
      </c>
      <c r="E450" s="102">
        <v>10</v>
      </c>
      <c r="F450" s="102">
        <v>11</v>
      </c>
      <c r="G450" s="102">
        <v>18</v>
      </c>
      <c r="H450" s="102">
        <v>4</v>
      </c>
      <c r="I450" s="102">
        <v>2</v>
      </c>
      <c r="L450" s="56">
        <f t="shared" si="142"/>
        <v>51</v>
      </c>
      <c r="M450">
        <v>70</v>
      </c>
      <c r="N450" s="58">
        <f t="shared" si="143"/>
        <v>59</v>
      </c>
      <c r="O450">
        <f t="shared" si="144"/>
        <v>0</v>
      </c>
      <c r="P450">
        <f t="shared" si="145"/>
        <v>-2.0558673900063806</v>
      </c>
      <c r="Q450">
        <f t="shared" si="130"/>
        <v>2.6141276886088396</v>
      </c>
      <c r="R450">
        <f t="shared" si="131"/>
        <v>-6436.6533621235922</v>
      </c>
      <c r="S450">
        <f t="shared" si="132"/>
        <v>119732.89825560639</v>
      </c>
      <c r="T450">
        <f t="shared" si="133"/>
        <v>8</v>
      </c>
      <c r="U450">
        <f t="shared" si="134"/>
        <v>23</v>
      </c>
      <c r="V450">
        <f t="shared" si="135"/>
        <v>31</v>
      </c>
      <c r="W450">
        <f t="shared" si="136"/>
        <v>27</v>
      </c>
      <c r="X450">
        <f t="shared" si="137"/>
        <v>4</v>
      </c>
      <c r="Y450">
        <f t="shared" si="138"/>
        <v>2</v>
      </c>
      <c r="Z450" t="e">
        <f t="shared" si="139"/>
        <v>#NUM!</v>
      </c>
      <c r="AA450" t="e">
        <f t="shared" si="140"/>
        <v>#NUM!</v>
      </c>
      <c r="AB450">
        <f t="shared" si="141"/>
        <v>90</v>
      </c>
    </row>
    <row r="451" spans="1:28" ht="15">
      <c r="A451" s="102" t="s">
        <v>329</v>
      </c>
      <c r="B451" s="102" t="s">
        <v>1142</v>
      </c>
      <c r="C451" s="61">
        <v>428</v>
      </c>
      <c r="D451" s="102">
        <v>7</v>
      </c>
      <c r="E451" s="102">
        <v>22</v>
      </c>
      <c r="F451" s="102">
        <v>23</v>
      </c>
      <c r="G451" s="102">
        <v>8</v>
      </c>
      <c r="H451" s="102">
        <v>4</v>
      </c>
      <c r="I451" s="102">
        <v>2</v>
      </c>
      <c r="L451" s="56">
        <f t="shared" si="142"/>
        <v>66</v>
      </c>
      <c r="M451">
        <v>74</v>
      </c>
      <c r="N451" s="58">
        <f t="shared" si="143"/>
        <v>69</v>
      </c>
      <c r="O451">
        <f t="shared" si="144"/>
        <v>0</v>
      </c>
      <c r="P451">
        <f t="shared" si="145"/>
        <v>-1.4923442468436847E-2</v>
      </c>
      <c r="Q451">
        <f t="shared" si="130"/>
        <v>3.6741652689036646E-3</v>
      </c>
      <c r="R451">
        <f t="shared" si="131"/>
        <v>-46.723357063717962</v>
      </c>
      <c r="S451">
        <f t="shared" si="132"/>
        <v>168.2849916753824</v>
      </c>
      <c r="T451">
        <f t="shared" si="133"/>
        <v>8</v>
      </c>
      <c r="U451">
        <f t="shared" si="134"/>
        <v>23</v>
      </c>
      <c r="V451">
        <f t="shared" si="135"/>
        <v>31</v>
      </c>
      <c r="W451">
        <f t="shared" si="136"/>
        <v>27</v>
      </c>
      <c r="X451">
        <f t="shared" si="137"/>
        <v>4</v>
      </c>
      <c r="Y451">
        <f t="shared" si="138"/>
        <v>2</v>
      </c>
      <c r="Z451" t="e">
        <f t="shared" si="139"/>
        <v>#NUM!</v>
      </c>
      <c r="AA451" t="e">
        <f t="shared" si="140"/>
        <v>#NUM!</v>
      </c>
      <c r="AB451">
        <f t="shared" si="141"/>
        <v>90</v>
      </c>
    </row>
    <row r="452" spans="1:28" ht="15">
      <c r="A452" s="102" t="s">
        <v>330</v>
      </c>
      <c r="B452" s="102" t="s">
        <v>1143</v>
      </c>
      <c r="C452" s="61">
        <v>429</v>
      </c>
      <c r="D452" s="102">
        <v>7</v>
      </c>
      <c r="E452" s="102">
        <v>22</v>
      </c>
      <c r="F452" s="102">
        <v>16</v>
      </c>
      <c r="G452" s="102">
        <v>27</v>
      </c>
      <c r="H452" s="102">
        <v>4</v>
      </c>
      <c r="I452" s="102">
        <v>2</v>
      </c>
      <c r="L452" s="56">
        <f t="shared" si="142"/>
        <v>78</v>
      </c>
      <c r="M452">
        <v>87</v>
      </c>
      <c r="N452" s="58">
        <f t="shared" si="143"/>
        <v>82</v>
      </c>
      <c r="O452">
        <f t="shared" si="144"/>
        <v>0</v>
      </c>
      <c r="P452">
        <f t="shared" si="145"/>
        <v>0.18919263528740582</v>
      </c>
      <c r="Q452">
        <f t="shared" si="130"/>
        <v>0.10861062231585526</v>
      </c>
      <c r="R452">
        <f t="shared" si="131"/>
        <v>592.33753010106545</v>
      </c>
      <c r="S452">
        <f t="shared" si="132"/>
        <v>4974.6095601561346</v>
      </c>
      <c r="T452">
        <f t="shared" si="133"/>
        <v>8</v>
      </c>
      <c r="U452">
        <f t="shared" si="134"/>
        <v>23</v>
      </c>
      <c r="V452">
        <f t="shared" si="135"/>
        <v>31</v>
      </c>
      <c r="W452">
        <f t="shared" si="136"/>
        <v>27</v>
      </c>
      <c r="X452">
        <f t="shared" si="137"/>
        <v>4</v>
      </c>
      <c r="Y452">
        <f t="shared" si="138"/>
        <v>2</v>
      </c>
      <c r="Z452" t="e">
        <f t="shared" si="139"/>
        <v>#NUM!</v>
      </c>
      <c r="AA452" t="e">
        <f t="shared" si="140"/>
        <v>#NUM!</v>
      </c>
      <c r="AB452">
        <f t="shared" si="141"/>
        <v>90</v>
      </c>
    </row>
    <row r="453" spans="1:28" ht="15">
      <c r="A453" s="102" t="s">
        <v>331</v>
      </c>
      <c r="B453" s="102" t="s">
        <v>1144</v>
      </c>
      <c r="C453" s="61">
        <v>430</v>
      </c>
      <c r="D453" s="102">
        <v>7</v>
      </c>
      <c r="E453" s="102">
        <v>14</v>
      </c>
      <c r="F453" s="102">
        <v>22</v>
      </c>
      <c r="G453" s="102">
        <v>20</v>
      </c>
      <c r="H453" s="102">
        <v>4</v>
      </c>
      <c r="I453" s="102">
        <v>1</v>
      </c>
      <c r="L453" s="56">
        <f t="shared" si="142"/>
        <v>68</v>
      </c>
      <c r="M453">
        <v>88</v>
      </c>
      <c r="N453" s="58">
        <f t="shared" si="143"/>
        <v>76</v>
      </c>
      <c r="O453">
        <f t="shared" si="144"/>
        <v>0</v>
      </c>
      <c r="P453">
        <f t="shared" si="145"/>
        <v>-1.3125147992781839E-3</v>
      </c>
      <c r="Q453">
        <f t="shared" si="130"/>
        <v>1.4370513223903352E-4</v>
      </c>
      <c r="R453">
        <f t="shared" si="131"/>
        <v>-4.1093130990246767</v>
      </c>
      <c r="S453">
        <f t="shared" si="132"/>
        <v>6.582016652117443</v>
      </c>
      <c r="T453">
        <f t="shared" si="133"/>
        <v>8</v>
      </c>
      <c r="U453">
        <f t="shared" si="134"/>
        <v>23</v>
      </c>
      <c r="V453">
        <f t="shared" si="135"/>
        <v>31</v>
      </c>
      <c r="W453">
        <f t="shared" si="136"/>
        <v>27</v>
      </c>
      <c r="X453">
        <f t="shared" si="137"/>
        <v>4</v>
      </c>
      <c r="Y453">
        <f t="shared" si="138"/>
        <v>2</v>
      </c>
      <c r="Z453" t="e">
        <f t="shared" si="139"/>
        <v>#NUM!</v>
      </c>
      <c r="AA453" t="e">
        <f t="shared" si="140"/>
        <v>#NUM!</v>
      </c>
      <c r="AB453">
        <f t="shared" si="141"/>
        <v>90</v>
      </c>
    </row>
    <row r="454" spans="1:28" ht="15">
      <c r="A454" s="102" t="s">
        <v>332</v>
      </c>
      <c r="B454" s="102" t="s">
        <v>1145</v>
      </c>
      <c r="C454" s="61">
        <v>431</v>
      </c>
      <c r="D454" s="102">
        <v>7</v>
      </c>
      <c r="E454" s="102">
        <v>21</v>
      </c>
      <c r="F454" s="102">
        <v>28</v>
      </c>
      <c r="G454" s="102">
        <v>19</v>
      </c>
      <c r="H454" s="102">
        <v>4</v>
      </c>
      <c r="I454" s="102">
        <v>1</v>
      </c>
      <c r="L454" s="56">
        <f t="shared" si="142"/>
        <v>80</v>
      </c>
      <c r="M454">
        <v>85</v>
      </c>
      <c r="N454" s="58">
        <f t="shared" si="143"/>
        <v>82</v>
      </c>
      <c r="O454">
        <f t="shared" si="144"/>
        <v>0</v>
      </c>
      <c r="P454">
        <f t="shared" si="145"/>
        <v>0.35910218363396146</v>
      </c>
      <c r="Q454">
        <f t="shared" si="130"/>
        <v>0.25524508887948733</v>
      </c>
      <c r="R454">
        <f t="shared" si="131"/>
        <v>1124.3022234164082</v>
      </c>
      <c r="S454">
        <f t="shared" si="132"/>
        <v>11690.796279853736</v>
      </c>
      <c r="T454">
        <f t="shared" si="133"/>
        <v>8</v>
      </c>
      <c r="U454">
        <f t="shared" si="134"/>
        <v>23</v>
      </c>
      <c r="V454">
        <f t="shared" si="135"/>
        <v>31</v>
      </c>
      <c r="W454">
        <f t="shared" si="136"/>
        <v>27</v>
      </c>
      <c r="X454">
        <f t="shared" si="137"/>
        <v>4</v>
      </c>
      <c r="Y454">
        <f t="shared" si="138"/>
        <v>2</v>
      </c>
      <c r="Z454" t="e">
        <f t="shared" si="139"/>
        <v>#NUM!</v>
      </c>
      <c r="AA454" t="e">
        <f t="shared" si="140"/>
        <v>#NUM!</v>
      </c>
      <c r="AB454">
        <f t="shared" si="141"/>
        <v>90</v>
      </c>
    </row>
    <row r="455" spans="1:28" ht="15">
      <c r="A455" s="102" t="s">
        <v>333</v>
      </c>
      <c r="B455" s="102" t="s">
        <v>1146</v>
      </c>
      <c r="C455" s="61">
        <v>432</v>
      </c>
      <c r="D455" s="102">
        <v>6</v>
      </c>
      <c r="E455" s="102">
        <v>9</v>
      </c>
      <c r="F455" s="102">
        <v>19</v>
      </c>
      <c r="G455" s="102">
        <v>14</v>
      </c>
      <c r="H455" s="102">
        <v>4</v>
      </c>
      <c r="I455" s="102">
        <v>2</v>
      </c>
      <c r="L455" s="56">
        <f t="shared" si="142"/>
        <v>54</v>
      </c>
      <c r="M455">
        <v>72</v>
      </c>
      <c r="N455" s="58">
        <f t="shared" si="143"/>
        <v>61</v>
      </c>
      <c r="O455">
        <f t="shared" si="144"/>
        <v>0</v>
      </c>
      <c r="P455">
        <f t="shared" si="145"/>
        <v>-1.2129792838186302</v>
      </c>
      <c r="Q455">
        <f t="shared" si="130"/>
        <v>1.2936134179576033</v>
      </c>
      <c r="R455">
        <f t="shared" si="131"/>
        <v>-3797.6803481246043</v>
      </c>
      <c r="S455">
        <f t="shared" si="132"/>
        <v>59250.389500610712</v>
      </c>
      <c r="T455">
        <f t="shared" si="133"/>
        <v>8</v>
      </c>
      <c r="U455">
        <f t="shared" si="134"/>
        <v>23</v>
      </c>
      <c r="V455">
        <f t="shared" si="135"/>
        <v>31</v>
      </c>
      <c r="W455">
        <f t="shared" si="136"/>
        <v>27</v>
      </c>
      <c r="X455">
        <f t="shared" si="137"/>
        <v>4</v>
      </c>
      <c r="Y455">
        <f t="shared" si="138"/>
        <v>2</v>
      </c>
      <c r="Z455" t="e">
        <f t="shared" si="139"/>
        <v>#NUM!</v>
      </c>
      <c r="AA455" t="e">
        <f t="shared" si="140"/>
        <v>#NUM!</v>
      </c>
      <c r="AB455">
        <f t="shared" si="141"/>
        <v>90</v>
      </c>
    </row>
    <row r="456" spans="1:28" ht="15">
      <c r="A456" s="102" t="s">
        <v>334</v>
      </c>
      <c r="B456" s="102" t="s">
        <v>1147</v>
      </c>
      <c r="C456" s="61">
        <v>433</v>
      </c>
      <c r="D456" s="102">
        <v>7</v>
      </c>
      <c r="E456" s="102">
        <v>22</v>
      </c>
      <c r="F456" s="102">
        <v>31</v>
      </c>
      <c r="G456" s="102">
        <v>27</v>
      </c>
      <c r="H456" s="102">
        <v>3</v>
      </c>
      <c r="I456" s="102">
        <v>1</v>
      </c>
      <c r="L456" s="56">
        <f t="shared" si="142"/>
        <v>91</v>
      </c>
      <c r="M456">
        <v>82</v>
      </c>
      <c r="N456" s="58">
        <f t="shared" si="143"/>
        <v>87</v>
      </c>
      <c r="O456">
        <f t="shared" si="144"/>
        <v>0</v>
      </c>
      <c r="P456">
        <f t="shared" si="145"/>
        <v>3.129470544351741</v>
      </c>
      <c r="Q456">
        <f t="shared" si="130"/>
        <v>4.5774944271084976</v>
      </c>
      <c r="R456">
        <f t="shared" si="131"/>
        <v>9797.9651795079371</v>
      </c>
      <c r="S456">
        <f t="shared" si="132"/>
        <v>209659.48866799887</v>
      </c>
      <c r="T456">
        <f t="shared" si="133"/>
        <v>8</v>
      </c>
      <c r="U456">
        <f t="shared" si="134"/>
        <v>23</v>
      </c>
      <c r="V456">
        <f t="shared" si="135"/>
        <v>31</v>
      </c>
      <c r="W456">
        <f t="shared" si="136"/>
        <v>27</v>
      </c>
      <c r="X456">
        <f t="shared" si="137"/>
        <v>4</v>
      </c>
      <c r="Y456">
        <f t="shared" si="138"/>
        <v>2</v>
      </c>
      <c r="Z456" t="e">
        <f t="shared" si="139"/>
        <v>#NUM!</v>
      </c>
      <c r="AA456" t="e">
        <f t="shared" si="140"/>
        <v>#NUM!</v>
      </c>
      <c r="AB456">
        <f t="shared" si="141"/>
        <v>90</v>
      </c>
    </row>
    <row r="457" spans="1:28" ht="15">
      <c r="A457" s="102" t="s">
        <v>335</v>
      </c>
      <c r="B457" s="102" t="s">
        <v>1148</v>
      </c>
      <c r="C457" s="61">
        <v>434</v>
      </c>
      <c r="D457" s="102">
        <v>7</v>
      </c>
      <c r="E457" s="102">
        <v>23</v>
      </c>
      <c r="F457" s="102">
        <v>27</v>
      </c>
      <c r="G457" s="102">
        <v>22</v>
      </c>
      <c r="H457" s="102">
        <v>4</v>
      </c>
      <c r="I457" s="102">
        <v>2</v>
      </c>
      <c r="L457" s="56">
        <f t="shared" si="142"/>
        <v>85</v>
      </c>
      <c r="M457">
        <v>87</v>
      </c>
      <c r="N457" s="58">
        <f t="shared" si="143"/>
        <v>86</v>
      </c>
      <c r="O457">
        <f t="shared" si="144"/>
        <v>0</v>
      </c>
      <c r="P457">
        <f t="shared" si="145"/>
        <v>1.1661398386968878</v>
      </c>
      <c r="Q457">
        <f t="shared" ref="Q457:Q485" si="146">(L457-$L$13)^4/($L$14)^4</f>
        <v>1.2274416141139626</v>
      </c>
      <c r="R457">
        <f t="shared" ref="R457:R485" si="147">POWER(L457-L$13,3)</f>
        <v>3651.0321385229472</v>
      </c>
      <c r="S457">
        <f t="shared" ref="S457:S485" si="148">POWER(L457-L$13,4)</f>
        <v>56219.572799680194</v>
      </c>
      <c r="T457">
        <f t="shared" si="133"/>
        <v>8</v>
      </c>
      <c r="U457">
        <f t="shared" si="134"/>
        <v>23</v>
      </c>
      <c r="V457">
        <f t="shared" si="135"/>
        <v>31</v>
      </c>
      <c r="W457">
        <f t="shared" si="136"/>
        <v>28</v>
      </c>
      <c r="X457">
        <f t="shared" si="137"/>
        <v>4</v>
      </c>
      <c r="Y457">
        <f t="shared" si="138"/>
        <v>2</v>
      </c>
      <c r="Z457" t="e">
        <f t="shared" si="139"/>
        <v>#NUM!</v>
      </c>
      <c r="AA457" t="e">
        <f t="shared" si="140"/>
        <v>#NUM!</v>
      </c>
      <c r="AB457">
        <f t="shared" si="141"/>
        <v>90</v>
      </c>
    </row>
    <row r="458" spans="1:28" ht="15">
      <c r="A458" s="102" t="s">
        <v>336</v>
      </c>
      <c r="B458" s="102" t="s">
        <v>1149</v>
      </c>
      <c r="C458" s="61">
        <v>435</v>
      </c>
      <c r="D458" s="102">
        <v>7</v>
      </c>
      <c r="E458" s="102">
        <v>10</v>
      </c>
      <c r="F458" s="102">
        <v>16</v>
      </c>
      <c r="G458" s="102">
        <v>16</v>
      </c>
      <c r="H458" s="102">
        <v>4</v>
      </c>
      <c r="I458" s="102">
        <v>2</v>
      </c>
      <c r="L458" s="56">
        <f t="shared" si="142"/>
        <v>55</v>
      </c>
      <c r="M458">
        <v>75</v>
      </c>
      <c r="N458" s="58">
        <f t="shared" si="143"/>
        <v>63</v>
      </c>
      <c r="O458">
        <f t="shared" si="144"/>
        <v>0</v>
      </c>
      <c r="P458">
        <f t="shared" si="145"/>
        <v>-0.99437010792437563</v>
      </c>
      <c r="Q458">
        <f t="shared" si="146"/>
        <v>0.99250052955075563</v>
      </c>
      <c r="R458">
        <f t="shared" si="147"/>
        <v>-3113.2434560123879</v>
      </c>
      <c r="S458">
        <f t="shared" si="148"/>
        <v>45458.745355540188</v>
      </c>
      <c r="T458">
        <f t="shared" si="133"/>
        <v>8</v>
      </c>
      <c r="U458">
        <f t="shared" si="134"/>
        <v>23</v>
      </c>
      <c r="V458">
        <f t="shared" si="135"/>
        <v>31</v>
      </c>
      <c r="W458">
        <f t="shared" si="136"/>
        <v>28</v>
      </c>
      <c r="X458">
        <f t="shared" si="137"/>
        <v>4</v>
      </c>
      <c r="Y458">
        <f t="shared" si="138"/>
        <v>2</v>
      </c>
      <c r="Z458" t="e">
        <f t="shared" si="139"/>
        <v>#NUM!</v>
      </c>
      <c r="AA458" t="e">
        <f t="shared" si="140"/>
        <v>#NUM!</v>
      </c>
      <c r="AB458">
        <f t="shared" si="141"/>
        <v>91</v>
      </c>
    </row>
    <row r="459" spans="1:28" ht="15">
      <c r="A459" s="102" t="s">
        <v>337</v>
      </c>
      <c r="B459" s="102" t="s">
        <v>1150</v>
      </c>
      <c r="C459" s="61">
        <v>436</v>
      </c>
      <c r="D459" s="102">
        <v>7</v>
      </c>
      <c r="E459" s="102">
        <v>22</v>
      </c>
      <c r="F459" s="102">
        <v>11</v>
      </c>
      <c r="G459" s="102">
        <v>15</v>
      </c>
      <c r="H459" s="102">
        <v>4</v>
      </c>
      <c r="I459" s="102">
        <v>2</v>
      </c>
      <c r="L459" s="56">
        <f t="shared" si="142"/>
        <v>61</v>
      </c>
      <c r="M459">
        <v>81</v>
      </c>
      <c r="N459" s="58">
        <f t="shared" si="143"/>
        <v>69</v>
      </c>
      <c r="O459">
        <f t="shared" si="144"/>
        <v>0</v>
      </c>
      <c r="P459">
        <f t="shared" si="145"/>
        <v>-0.20327905734999993</v>
      </c>
      <c r="Q459">
        <f t="shared" si="146"/>
        <v>0.11952447666835576</v>
      </c>
      <c r="R459">
        <f t="shared" si="147"/>
        <v>-636.44028515726916</v>
      </c>
      <c r="S459">
        <f t="shared" si="148"/>
        <v>5474.4885134523529</v>
      </c>
      <c r="T459">
        <f t="shared" si="133"/>
        <v>8</v>
      </c>
      <c r="U459">
        <f t="shared" si="134"/>
        <v>23</v>
      </c>
      <c r="V459">
        <f t="shared" si="135"/>
        <v>31</v>
      </c>
      <c r="W459">
        <f t="shared" si="136"/>
        <v>28</v>
      </c>
      <c r="X459">
        <f t="shared" si="137"/>
        <v>4</v>
      </c>
      <c r="Y459">
        <f t="shared" si="138"/>
        <v>2</v>
      </c>
      <c r="Z459" t="e">
        <f t="shared" si="139"/>
        <v>#NUM!</v>
      </c>
      <c r="AA459" t="e">
        <f t="shared" si="140"/>
        <v>#NUM!</v>
      </c>
      <c r="AB459">
        <f t="shared" si="141"/>
        <v>91</v>
      </c>
    </row>
    <row r="460" spans="1:28" ht="15">
      <c r="A460" s="102" t="s">
        <v>338</v>
      </c>
      <c r="B460" s="102" t="s">
        <v>1151</v>
      </c>
      <c r="C460" s="61">
        <v>437</v>
      </c>
      <c r="D460" s="102">
        <v>6</v>
      </c>
      <c r="E460" s="102">
        <v>22</v>
      </c>
      <c r="F460" s="102">
        <v>17</v>
      </c>
      <c r="G460" s="102">
        <v>23</v>
      </c>
      <c r="H460" s="102">
        <v>4</v>
      </c>
      <c r="I460" s="102">
        <v>1</v>
      </c>
      <c r="L460" s="56">
        <f t="shared" si="142"/>
        <v>73</v>
      </c>
      <c r="M460">
        <v>65</v>
      </c>
      <c r="N460" s="58">
        <f t="shared" si="143"/>
        <v>70</v>
      </c>
      <c r="O460">
        <f t="shared" si="144"/>
        <v>0</v>
      </c>
      <c r="P460">
        <f t="shared" si="145"/>
        <v>1.2534528641252903E-2</v>
      </c>
      <c r="Q460">
        <f t="shared" si="146"/>
        <v>2.9116824539953574E-3</v>
      </c>
      <c r="R460">
        <f t="shared" si="147"/>
        <v>39.243978630890467</v>
      </c>
      <c r="S460">
        <f t="shared" si="148"/>
        <v>133.36157240367544</v>
      </c>
      <c r="T460">
        <f t="shared" si="133"/>
        <v>8</v>
      </c>
      <c r="U460">
        <f t="shared" si="134"/>
        <v>23</v>
      </c>
      <c r="V460">
        <f t="shared" si="135"/>
        <v>31</v>
      </c>
      <c r="W460">
        <f t="shared" si="136"/>
        <v>28</v>
      </c>
      <c r="X460">
        <f t="shared" si="137"/>
        <v>4</v>
      </c>
      <c r="Y460">
        <f t="shared" si="138"/>
        <v>2</v>
      </c>
      <c r="Z460" t="e">
        <f t="shared" si="139"/>
        <v>#NUM!</v>
      </c>
      <c r="AA460" t="e">
        <f t="shared" si="140"/>
        <v>#NUM!</v>
      </c>
      <c r="AB460">
        <f t="shared" si="141"/>
        <v>91</v>
      </c>
    </row>
    <row r="461" spans="1:28" ht="15">
      <c r="A461" s="102" t="s">
        <v>339</v>
      </c>
      <c r="B461" s="102" t="s">
        <v>1152</v>
      </c>
      <c r="C461" s="61">
        <v>438</v>
      </c>
      <c r="D461" s="102">
        <v>6</v>
      </c>
      <c r="E461" s="102">
        <v>21</v>
      </c>
      <c r="F461" s="102">
        <v>22</v>
      </c>
      <c r="G461" s="102">
        <v>23</v>
      </c>
      <c r="H461" s="102">
        <v>4</v>
      </c>
      <c r="I461" s="102">
        <v>2</v>
      </c>
      <c r="L461" s="56">
        <f t="shared" si="142"/>
        <v>78</v>
      </c>
      <c r="M461">
        <v>93</v>
      </c>
      <c r="N461" s="58">
        <f t="shared" si="143"/>
        <v>84</v>
      </c>
      <c r="O461">
        <f t="shared" si="144"/>
        <v>0</v>
      </c>
      <c r="P461">
        <f t="shared" si="145"/>
        <v>0.18919263528740582</v>
      </c>
      <c r="Q461">
        <f t="shared" si="146"/>
        <v>0.10861062231585526</v>
      </c>
      <c r="R461">
        <f t="shared" si="147"/>
        <v>592.33753010106545</v>
      </c>
      <c r="S461">
        <f t="shared" si="148"/>
        <v>4974.6095601561346</v>
      </c>
      <c r="T461">
        <f t="shared" si="133"/>
        <v>8</v>
      </c>
      <c r="U461">
        <f t="shared" si="134"/>
        <v>23</v>
      </c>
      <c r="V461">
        <f t="shared" si="135"/>
        <v>31</v>
      </c>
      <c r="W461">
        <f t="shared" si="136"/>
        <v>28</v>
      </c>
      <c r="X461">
        <f t="shared" si="137"/>
        <v>4</v>
      </c>
      <c r="Y461">
        <f t="shared" si="138"/>
        <v>2</v>
      </c>
      <c r="Z461" t="e">
        <f t="shared" si="139"/>
        <v>#NUM!</v>
      </c>
      <c r="AA461" t="e">
        <f t="shared" si="140"/>
        <v>#NUM!</v>
      </c>
      <c r="AB461">
        <f t="shared" si="141"/>
        <v>91</v>
      </c>
    </row>
    <row r="462" spans="1:28" ht="15">
      <c r="A462" s="102" t="s">
        <v>340</v>
      </c>
      <c r="B462" s="102" t="s">
        <v>1153</v>
      </c>
      <c r="C462" s="61">
        <v>439</v>
      </c>
      <c r="D462" s="102">
        <v>6</v>
      </c>
      <c r="E462" s="102">
        <v>23</v>
      </c>
      <c r="F462" s="102">
        <v>31</v>
      </c>
      <c r="G462" s="102">
        <v>20</v>
      </c>
      <c r="H462" s="102">
        <v>4</v>
      </c>
      <c r="I462" s="102">
        <v>2</v>
      </c>
      <c r="L462" s="56">
        <f t="shared" si="142"/>
        <v>86</v>
      </c>
      <c r="M462">
        <v>64</v>
      </c>
      <c r="N462" s="58">
        <f t="shared" si="143"/>
        <v>77</v>
      </c>
      <c r="O462">
        <f t="shared" si="144"/>
        <v>0</v>
      </c>
      <c r="P462">
        <f t="shared" si="145"/>
        <v>1.4084095064261708</v>
      </c>
      <c r="Q462">
        <f t="shared" si="146"/>
        <v>1.5787205556811525</v>
      </c>
      <c r="R462">
        <f t="shared" si="147"/>
        <v>4409.5469527130863</v>
      </c>
      <c r="S462">
        <f t="shared" si="148"/>
        <v>72308.934445355713</v>
      </c>
      <c r="T462">
        <f t="shared" si="133"/>
        <v>8</v>
      </c>
      <c r="U462">
        <f t="shared" si="134"/>
        <v>23</v>
      </c>
      <c r="V462">
        <f t="shared" si="135"/>
        <v>31</v>
      </c>
      <c r="W462">
        <f t="shared" si="136"/>
        <v>28</v>
      </c>
      <c r="X462">
        <f t="shared" si="137"/>
        <v>4</v>
      </c>
      <c r="Y462">
        <f t="shared" si="138"/>
        <v>2</v>
      </c>
      <c r="Z462" t="e">
        <f t="shared" si="139"/>
        <v>#NUM!</v>
      </c>
      <c r="AA462" t="e">
        <f t="shared" si="140"/>
        <v>#NUM!</v>
      </c>
      <c r="AB462">
        <f t="shared" si="141"/>
        <v>91</v>
      </c>
    </row>
    <row r="463" spans="1:28" ht="15">
      <c r="A463" s="102" t="s">
        <v>341</v>
      </c>
      <c r="B463" s="102" t="s">
        <v>1154</v>
      </c>
      <c r="C463" s="61">
        <v>440</v>
      </c>
      <c r="D463" s="102">
        <v>7</v>
      </c>
      <c r="E463" s="102">
        <v>11</v>
      </c>
      <c r="F463" s="102">
        <v>21</v>
      </c>
      <c r="G463" s="102">
        <v>15</v>
      </c>
      <c r="H463" s="102">
        <v>4</v>
      </c>
      <c r="I463" s="102">
        <v>2</v>
      </c>
      <c r="L463" s="56">
        <f t="shared" si="142"/>
        <v>60</v>
      </c>
      <c r="M463">
        <v>79</v>
      </c>
      <c r="N463" s="58">
        <f t="shared" si="143"/>
        <v>68</v>
      </c>
      <c r="O463">
        <f t="shared" si="144"/>
        <v>0</v>
      </c>
      <c r="P463">
        <f t="shared" si="145"/>
        <v>-0.28273766187366117</v>
      </c>
      <c r="Q463">
        <f t="shared" si="146"/>
        <v>0.18557161597880314</v>
      </c>
      <c r="R463">
        <f t="shared" si="147"/>
        <v>-885.21483960714818</v>
      </c>
      <c r="S463">
        <f t="shared" si="148"/>
        <v>8499.595299777724</v>
      </c>
      <c r="T463">
        <f t="shared" si="133"/>
        <v>8</v>
      </c>
      <c r="U463">
        <f t="shared" si="134"/>
        <v>23</v>
      </c>
      <c r="V463">
        <f t="shared" si="135"/>
        <v>31</v>
      </c>
      <c r="W463">
        <f t="shared" si="136"/>
        <v>28</v>
      </c>
      <c r="X463">
        <f t="shared" si="137"/>
        <v>4</v>
      </c>
      <c r="Y463">
        <f t="shared" si="138"/>
        <v>2</v>
      </c>
      <c r="Z463" t="e">
        <f t="shared" si="139"/>
        <v>#NUM!</v>
      </c>
      <c r="AA463" t="e">
        <f t="shared" si="140"/>
        <v>#NUM!</v>
      </c>
      <c r="AB463">
        <f t="shared" si="141"/>
        <v>91</v>
      </c>
    </row>
    <row r="464" spans="1:28" ht="15">
      <c r="A464" s="102" t="s">
        <v>342</v>
      </c>
      <c r="B464" s="102" t="s">
        <v>1155</v>
      </c>
      <c r="C464" s="61">
        <v>441</v>
      </c>
      <c r="D464" s="102">
        <v>5</v>
      </c>
      <c r="E464" s="102">
        <v>21</v>
      </c>
      <c r="F464" s="102">
        <v>24</v>
      </c>
      <c r="G464" s="102">
        <v>27</v>
      </c>
      <c r="H464" s="102">
        <v>4</v>
      </c>
      <c r="I464" s="102">
        <v>2</v>
      </c>
      <c r="L464" s="56">
        <f t="shared" si="142"/>
        <v>83</v>
      </c>
      <c r="M464">
        <v>72</v>
      </c>
      <c r="N464" s="58">
        <f t="shared" si="143"/>
        <v>79</v>
      </c>
      <c r="O464">
        <f t="shared" si="144"/>
        <v>0</v>
      </c>
      <c r="P464">
        <f t="shared" si="145"/>
        <v>0.76821184081114657</v>
      </c>
      <c r="Q464">
        <f t="shared" si="146"/>
        <v>0.70357110618867935</v>
      </c>
      <c r="R464">
        <f t="shared" si="147"/>
        <v>2405.1713413115008</v>
      </c>
      <c r="S464">
        <f t="shared" si="148"/>
        <v>32225.131174714697</v>
      </c>
      <c r="T464">
        <f t="shared" si="133"/>
        <v>8</v>
      </c>
      <c r="U464">
        <f t="shared" si="134"/>
        <v>23</v>
      </c>
      <c r="V464">
        <f t="shared" si="135"/>
        <v>31</v>
      </c>
      <c r="W464">
        <f t="shared" si="136"/>
        <v>28</v>
      </c>
      <c r="X464">
        <f t="shared" si="137"/>
        <v>4</v>
      </c>
      <c r="Y464">
        <f t="shared" si="138"/>
        <v>2</v>
      </c>
      <c r="Z464" t="e">
        <f t="shared" si="139"/>
        <v>#NUM!</v>
      </c>
      <c r="AA464" t="e">
        <f t="shared" si="140"/>
        <v>#NUM!</v>
      </c>
      <c r="AB464">
        <f t="shared" si="141"/>
        <v>91</v>
      </c>
    </row>
    <row r="465" spans="1:28" ht="15">
      <c r="A465" s="102" t="s">
        <v>343</v>
      </c>
      <c r="B465" s="102" t="s">
        <v>1156</v>
      </c>
      <c r="C465" s="61">
        <v>442</v>
      </c>
      <c r="D465" s="102">
        <v>8</v>
      </c>
      <c r="E465" s="102">
        <v>22</v>
      </c>
      <c r="F465" s="102">
        <v>31</v>
      </c>
      <c r="G465" s="102">
        <v>24</v>
      </c>
      <c r="H465" s="102">
        <v>4</v>
      </c>
      <c r="I465" s="102">
        <v>2</v>
      </c>
      <c r="L465" s="56">
        <f t="shared" si="142"/>
        <v>91</v>
      </c>
      <c r="M465">
        <v>73</v>
      </c>
      <c r="N465" s="58">
        <f t="shared" si="143"/>
        <v>84</v>
      </c>
      <c r="O465">
        <f t="shared" si="144"/>
        <v>0</v>
      </c>
      <c r="P465">
        <f t="shared" si="145"/>
        <v>3.129470544351741</v>
      </c>
      <c r="Q465">
        <f t="shared" si="146"/>
        <v>4.5774944271084976</v>
      </c>
      <c r="R465">
        <f t="shared" si="147"/>
        <v>9797.9651795079371</v>
      </c>
      <c r="S465">
        <f t="shared" si="148"/>
        <v>209659.48866799887</v>
      </c>
      <c r="T465">
        <f t="shared" si="133"/>
        <v>8</v>
      </c>
      <c r="U465">
        <f t="shared" si="134"/>
        <v>23</v>
      </c>
      <c r="V465">
        <f t="shared" si="135"/>
        <v>32</v>
      </c>
      <c r="W465">
        <f t="shared" si="136"/>
        <v>28</v>
      </c>
      <c r="X465">
        <f t="shared" si="137"/>
        <v>4</v>
      </c>
      <c r="Y465">
        <f t="shared" si="138"/>
        <v>2</v>
      </c>
      <c r="Z465" t="e">
        <f t="shared" si="139"/>
        <v>#NUM!</v>
      </c>
      <c r="AA465" t="e">
        <f t="shared" si="140"/>
        <v>#NUM!</v>
      </c>
      <c r="AB465">
        <f t="shared" si="141"/>
        <v>92</v>
      </c>
    </row>
    <row r="466" spans="1:28" ht="15">
      <c r="A466" s="102" t="s">
        <v>344</v>
      </c>
      <c r="B466" s="102" t="s">
        <v>1157</v>
      </c>
      <c r="C466" s="61">
        <v>443</v>
      </c>
      <c r="D466" s="102">
        <v>6</v>
      </c>
      <c r="E466" s="102">
        <v>12</v>
      </c>
      <c r="F466" s="102">
        <v>13</v>
      </c>
      <c r="G466" s="102">
        <v>13</v>
      </c>
      <c r="H466" s="102">
        <v>4</v>
      </c>
      <c r="I466" s="102">
        <v>2</v>
      </c>
      <c r="L466" s="56">
        <f t="shared" si="142"/>
        <v>50</v>
      </c>
      <c r="M466">
        <v>60</v>
      </c>
      <c r="N466" s="58">
        <f t="shared" si="143"/>
        <v>54</v>
      </c>
      <c r="O466">
        <f t="shared" si="144"/>
        <v>0</v>
      </c>
      <c r="P466">
        <f t="shared" si="145"/>
        <v>-2.405571619188545</v>
      </c>
      <c r="Q466">
        <f t="shared" si="146"/>
        <v>3.2232282080289441</v>
      </c>
      <c r="R466">
        <f t="shared" si="147"/>
        <v>-7531.5318126773664</v>
      </c>
      <c r="S466">
        <f t="shared" si="148"/>
        <v>147631.06514200481</v>
      </c>
      <c r="T466">
        <f t="shared" si="133"/>
        <v>8</v>
      </c>
      <c r="U466">
        <f t="shared" si="134"/>
        <v>23</v>
      </c>
      <c r="V466">
        <f t="shared" si="135"/>
        <v>32</v>
      </c>
      <c r="W466">
        <f t="shared" si="136"/>
        <v>28</v>
      </c>
      <c r="X466">
        <f t="shared" si="137"/>
        <v>4</v>
      </c>
      <c r="Y466">
        <f t="shared" si="138"/>
        <v>2</v>
      </c>
      <c r="Z466" t="e">
        <f t="shared" si="139"/>
        <v>#NUM!</v>
      </c>
      <c r="AA466" t="e">
        <f t="shared" si="140"/>
        <v>#NUM!</v>
      </c>
      <c r="AB466">
        <f t="shared" si="141"/>
        <v>92</v>
      </c>
    </row>
    <row r="467" spans="1:28" ht="15">
      <c r="A467" s="102" t="s">
        <v>345</v>
      </c>
      <c r="B467" s="102" t="s">
        <v>1158</v>
      </c>
      <c r="C467" s="61">
        <v>444</v>
      </c>
      <c r="D467" s="102">
        <v>6</v>
      </c>
      <c r="E467" s="102">
        <v>22</v>
      </c>
      <c r="F467" s="102">
        <v>24</v>
      </c>
      <c r="G467" s="102">
        <v>27</v>
      </c>
      <c r="H467" s="102">
        <v>4</v>
      </c>
      <c r="I467" s="102">
        <v>2</v>
      </c>
      <c r="L467" s="56">
        <f t="shared" si="142"/>
        <v>85</v>
      </c>
      <c r="M467">
        <v>81</v>
      </c>
      <c r="N467" s="58">
        <f t="shared" si="143"/>
        <v>83</v>
      </c>
      <c r="O467">
        <f t="shared" si="144"/>
        <v>0</v>
      </c>
      <c r="P467">
        <f t="shared" si="145"/>
        <v>1.1661398386968878</v>
      </c>
      <c r="Q467">
        <f t="shared" si="146"/>
        <v>1.2274416141139626</v>
      </c>
      <c r="R467">
        <f t="shared" si="147"/>
        <v>3651.0321385229472</v>
      </c>
      <c r="S467">
        <f t="shared" si="148"/>
        <v>56219.572799680194</v>
      </c>
      <c r="T467">
        <f t="shared" si="133"/>
        <v>8</v>
      </c>
      <c r="U467">
        <f t="shared" si="134"/>
        <v>23</v>
      </c>
      <c r="V467">
        <f t="shared" si="135"/>
        <v>32</v>
      </c>
      <c r="W467">
        <f t="shared" si="136"/>
        <v>28</v>
      </c>
      <c r="X467">
        <f t="shared" si="137"/>
        <v>4</v>
      </c>
      <c r="Y467">
        <f t="shared" si="138"/>
        <v>2</v>
      </c>
      <c r="Z467" t="e">
        <f t="shared" si="139"/>
        <v>#NUM!</v>
      </c>
      <c r="AA467" t="e">
        <f t="shared" si="140"/>
        <v>#NUM!</v>
      </c>
      <c r="AB467">
        <f t="shared" si="141"/>
        <v>92</v>
      </c>
    </row>
    <row r="468" spans="1:28" ht="15">
      <c r="A468" s="102" t="s">
        <v>346</v>
      </c>
      <c r="B468" s="102" t="s">
        <v>1159</v>
      </c>
      <c r="C468" s="61">
        <v>445</v>
      </c>
      <c r="D468" s="102">
        <v>8</v>
      </c>
      <c r="E468" s="102">
        <v>13</v>
      </c>
      <c r="F468" s="102">
        <v>29</v>
      </c>
      <c r="G468" s="102">
        <v>24</v>
      </c>
      <c r="H468" s="102">
        <v>4</v>
      </c>
      <c r="I468" s="102">
        <v>2</v>
      </c>
      <c r="L468" s="56">
        <f t="shared" si="142"/>
        <v>80</v>
      </c>
      <c r="M468">
        <v>77</v>
      </c>
      <c r="N468" s="58">
        <f t="shared" si="143"/>
        <v>79</v>
      </c>
      <c r="O468">
        <f t="shared" si="144"/>
        <v>0</v>
      </c>
      <c r="P468">
        <f t="shared" si="145"/>
        <v>0.35910218363396146</v>
      </c>
      <c r="Q468">
        <f t="shared" si="146"/>
        <v>0.25524508887948733</v>
      </c>
      <c r="R468">
        <f t="shared" si="147"/>
        <v>1124.3022234164082</v>
      </c>
      <c r="S468">
        <f t="shared" si="148"/>
        <v>11690.796279853736</v>
      </c>
      <c r="T468">
        <f t="shared" si="133"/>
        <v>8</v>
      </c>
      <c r="U468">
        <f t="shared" si="134"/>
        <v>23</v>
      </c>
      <c r="V468">
        <f t="shared" si="135"/>
        <v>32</v>
      </c>
      <c r="W468">
        <f t="shared" si="136"/>
        <v>28</v>
      </c>
      <c r="X468">
        <f t="shared" si="137"/>
        <v>4</v>
      </c>
      <c r="Y468">
        <f t="shared" si="138"/>
        <v>2</v>
      </c>
      <c r="Z468" t="e">
        <f t="shared" si="139"/>
        <v>#NUM!</v>
      </c>
      <c r="AA468" t="e">
        <f t="shared" si="140"/>
        <v>#NUM!</v>
      </c>
      <c r="AB468">
        <f t="shared" si="141"/>
        <v>92</v>
      </c>
    </row>
    <row r="469" spans="1:28" ht="15">
      <c r="A469" s="102" t="s">
        <v>347</v>
      </c>
      <c r="B469" s="102" t="s">
        <v>1160</v>
      </c>
      <c r="C469" s="61">
        <v>446</v>
      </c>
      <c r="D469" s="102">
        <v>7</v>
      </c>
      <c r="E469" s="102">
        <v>13</v>
      </c>
      <c r="F469" s="102">
        <v>23</v>
      </c>
      <c r="G469" s="102">
        <v>10</v>
      </c>
      <c r="H469" s="102">
        <v>4</v>
      </c>
      <c r="I469" s="102">
        <v>2</v>
      </c>
      <c r="L469" s="56">
        <f t="shared" si="142"/>
        <v>59</v>
      </c>
      <c r="M469">
        <v>90</v>
      </c>
      <c r="N469" s="58">
        <f t="shared" si="143"/>
        <v>71</v>
      </c>
      <c r="O469">
        <f t="shared" si="144"/>
        <v>0</v>
      </c>
      <c r="P469">
        <f t="shared" si="145"/>
        <v>-0.38059702757898201</v>
      </c>
      <c r="Q469">
        <f t="shared" si="146"/>
        <v>0.27581667766591256</v>
      </c>
      <c r="R469">
        <f t="shared" si="147"/>
        <v>-1191.5997836674169</v>
      </c>
      <c r="S469">
        <f t="shared" si="148"/>
        <v>12633.021083123393</v>
      </c>
      <c r="T469">
        <f t="shared" si="133"/>
        <v>8</v>
      </c>
      <c r="U469">
        <f t="shared" si="134"/>
        <v>23</v>
      </c>
      <c r="V469">
        <f t="shared" si="135"/>
        <v>32</v>
      </c>
      <c r="W469">
        <f t="shared" si="136"/>
        <v>28</v>
      </c>
      <c r="X469">
        <f t="shared" si="137"/>
        <v>4</v>
      </c>
      <c r="Y469">
        <f t="shared" si="138"/>
        <v>2</v>
      </c>
      <c r="Z469" t="e">
        <f t="shared" si="139"/>
        <v>#NUM!</v>
      </c>
      <c r="AA469" t="e">
        <f t="shared" si="140"/>
        <v>#NUM!</v>
      </c>
      <c r="AB469">
        <f t="shared" si="141"/>
        <v>93</v>
      </c>
    </row>
    <row r="470" spans="1:28" ht="15">
      <c r="A470" s="102" t="s">
        <v>348</v>
      </c>
      <c r="B470" s="102" t="s">
        <v>1161</v>
      </c>
      <c r="C470" s="61">
        <v>447</v>
      </c>
      <c r="D470" s="102">
        <v>4</v>
      </c>
      <c r="E470" s="102">
        <v>21</v>
      </c>
      <c r="F470" s="102">
        <v>16</v>
      </c>
      <c r="G470" s="102">
        <v>13</v>
      </c>
      <c r="H470" s="102">
        <v>4</v>
      </c>
      <c r="I470" s="102">
        <v>2</v>
      </c>
      <c r="L470" s="56">
        <f t="shared" si="142"/>
        <v>60</v>
      </c>
      <c r="M470">
        <v>79</v>
      </c>
      <c r="N470" s="58">
        <f t="shared" si="143"/>
        <v>68</v>
      </c>
      <c r="O470">
        <f t="shared" si="144"/>
        <v>0</v>
      </c>
      <c r="P470">
        <f t="shared" si="145"/>
        <v>-0.28273766187366117</v>
      </c>
      <c r="Q470">
        <f t="shared" si="146"/>
        <v>0.18557161597880314</v>
      </c>
      <c r="R470">
        <f t="shared" si="147"/>
        <v>-885.21483960714818</v>
      </c>
      <c r="S470">
        <f t="shared" si="148"/>
        <v>8499.595299777724</v>
      </c>
      <c r="T470">
        <f t="shared" si="133"/>
        <v>8</v>
      </c>
      <c r="U470">
        <f t="shared" si="134"/>
        <v>23</v>
      </c>
      <c r="V470">
        <f t="shared" si="135"/>
        <v>32</v>
      </c>
      <c r="W470">
        <f t="shared" si="136"/>
        <v>28</v>
      </c>
      <c r="X470">
        <f t="shared" si="137"/>
        <v>4</v>
      </c>
      <c r="Y470">
        <f t="shared" si="138"/>
        <v>2</v>
      </c>
      <c r="Z470" t="e">
        <f t="shared" si="139"/>
        <v>#NUM!</v>
      </c>
      <c r="AA470" t="e">
        <f t="shared" si="140"/>
        <v>#NUM!</v>
      </c>
      <c r="AB470">
        <f t="shared" si="141"/>
        <v>93</v>
      </c>
    </row>
    <row r="471" spans="1:28" ht="15">
      <c r="A471" s="102" t="s">
        <v>349</v>
      </c>
      <c r="B471" s="102" t="s">
        <v>1162</v>
      </c>
      <c r="C471" s="61">
        <v>448</v>
      </c>
      <c r="D471" s="102">
        <v>7</v>
      </c>
      <c r="E471" s="102">
        <v>22</v>
      </c>
      <c r="F471" s="102">
        <v>14</v>
      </c>
      <c r="G471" s="102">
        <v>14</v>
      </c>
      <c r="H471" s="102">
        <v>3</v>
      </c>
      <c r="I471" s="102">
        <v>2</v>
      </c>
      <c r="L471" s="56">
        <f t="shared" si="142"/>
        <v>62</v>
      </c>
      <c r="M471">
        <v>67</v>
      </c>
      <c r="N471" s="58">
        <f t="shared" si="143"/>
        <v>64</v>
      </c>
      <c r="O471">
        <f t="shared" si="144"/>
        <v>0</v>
      </c>
      <c r="P471">
        <f t="shared" si="145"/>
        <v>-0.14030481372262255</v>
      </c>
      <c r="Q471">
        <f t="shared" si="146"/>
        <v>7.2906026427898937E-2</v>
      </c>
      <c r="R471">
        <f t="shared" si="147"/>
        <v>-439.27612031777977</v>
      </c>
      <c r="S471">
        <f t="shared" si="148"/>
        <v>3339.2591657057196</v>
      </c>
      <c r="T471">
        <f t="shared" si="133"/>
        <v>8</v>
      </c>
      <c r="U471">
        <f t="shared" si="134"/>
        <v>23</v>
      </c>
      <c r="V471">
        <f t="shared" si="135"/>
        <v>32</v>
      </c>
      <c r="W471">
        <f t="shared" si="136"/>
        <v>28</v>
      </c>
      <c r="X471">
        <f t="shared" si="137"/>
        <v>4</v>
      </c>
      <c r="Y471">
        <f t="shared" si="138"/>
        <v>2</v>
      </c>
      <c r="Z471" t="e">
        <f t="shared" si="139"/>
        <v>#NUM!</v>
      </c>
      <c r="AA471" t="e">
        <f t="shared" si="140"/>
        <v>#NUM!</v>
      </c>
      <c r="AB471">
        <f t="shared" si="141"/>
        <v>94</v>
      </c>
    </row>
    <row r="472" spans="1:28" ht="15">
      <c r="A472" s="102" t="s">
        <v>350</v>
      </c>
      <c r="B472" s="102" t="s">
        <v>1163</v>
      </c>
      <c r="C472" s="61">
        <v>449</v>
      </c>
      <c r="D472" s="102">
        <v>6</v>
      </c>
      <c r="E472" s="102">
        <v>12</v>
      </c>
      <c r="F472" s="102">
        <v>24</v>
      </c>
      <c r="G472" s="102">
        <v>27</v>
      </c>
      <c r="H472" s="102">
        <v>2</v>
      </c>
      <c r="I472" s="102">
        <v>2</v>
      </c>
      <c r="L472" s="56">
        <f t="shared" si="142"/>
        <v>73</v>
      </c>
      <c r="M472">
        <v>69</v>
      </c>
      <c r="N472" s="58">
        <f t="shared" si="143"/>
        <v>71</v>
      </c>
      <c r="O472">
        <f t="shared" si="144"/>
        <v>0</v>
      </c>
      <c r="P472">
        <f t="shared" si="145"/>
        <v>1.2534528641252903E-2</v>
      </c>
      <c r="Q472">
        <f t="shared" si="146"/>
        <v>2.9116824539953574E-3</v>
      </c>
      <c r="R472">
        <f t="shared" si="147"/>
        <v>39.243978630890467</v>
      </c>
      <c r="S472">
        <f t="shared" si="148"/>
        <v>133.36157240367544</v>
      </c>
      <c r="T472">
        <f t="shared" si="133"/>
        <v>8</v>
      </c>
      <c r="U472">
        <f t="shared" si="134"/>
        <v>23</v>
      </c>
      <c r="V472">
        <f t="shared" si="135"/>
        <v>32</v>
      </c>
      <c r="W472">
        <f t="shared" si="136"/>
        <v>28</v>
      </c>
      <c r="X472">
        <f t="shared" si="137"/>
        <v>4</v>
      </c>
      <c r="Y472">
        <f t="shared" si="138"/>
        <v>2</v>
      </c>
      <c r="Z472" t="e">
        <f t="shared" si="139"/>
        <v>#NUM!</v>
      </c>
      <c r="AA472" t="e">
        <f t="shared" si="140"/>
        <v>#NUM!</v>
      </c>
      <c r="AB472">
        <f t="shared" si="141"/>
        <v>94</v>
      </c>
    </row>
    <row r="473" spans="1:28" ht="15">
      <c r="A473" s="102" t="s">
        <v>351</v>
      </c>
      <c r="B473" s="102" t="s">
        <v>1164</v>
      </c>
      <c r="C473" s="61">
        <v>450</v>
      </c>
      <c r="D473" s="102">
        <v>6</v>
      </c>
      <c r="E473" s="102">
        <v>19</v>
      </c>
      <c r="F473" s="102">
        <v>26</v>
      </c>
      <c r="G473" s="102">
        <v>24</v>
      </c>
      <c r="H473" s="102">
        <v>4</v>
      </c>
      <c r="I473" s="102">
        <v>2</v>
      </c>
      <c r="L473" s="56">
        <f t="shared" si="142"/>
        <v>81</v>
      </c>
      <c r="M473">
        <v>87</v>
      </c>
      <c r="N473" s="58">
        <f t="shared" si="143"/>
        <v>83</v>
      </c>
      <c r="O473">
        <f t="shared" si="144"/>
        <v>0</v>
      </c>
      <c r="P473">
        <f t="shared" si="145"/>
        <v>0.47298962445333392</v>
      </c>
      <c r="Q473">
        <f t="shared" si="146"/>
        <v>0.36852658168280583</v>
      </c>
      <c r="R473">
        <f t="shared" si="147"/>
        <v>1480.8689856584954</v>
      </c>
      <c r="S473">
        <f t="shared" si="148"/>
        <v>16879.342161207009</v>
      </c>
      <c r="T473">
        <f t="shared" ref="T473:T485" si="149">SMALL(D$24:D$543,$C473)</f>
        <v>8</v>
      </c>
      <c r="U473">
        <f t="shared" ref="U473:U485" si="150">SMALL(E$24:E$543,$C473)</f>
        <v>23</v>
      </c>
      <c r="V473">
        <f t="shared" ref="V473:V485" si="151">SMALL(F$24:F$543,$C473)</f>
        <v>33</v>
      </c>
      <c r="W473">
        <f t="shared" ref="W473:W485" si="152">SMALL(G$24:G$543,$C473)</f>
        <v>28</v>
      </c>
      <c r="X473">
        <f t="shared" ref="X473:X485" si="153">SMALL(H$24:H$543,$C473)</f>
        <v>4</v>
      </c>
      <c r="Y473">
        <f t="shared" ref="Y473:Y485" si="154">SMALL(I$24:I$543,$C473)</f>
        <v>2</v>
      </c>
      <c r="Z473" t="e">
        <f t="shared" ref="Z473:Z485" si="155">SMALL(J$24:J$543,$C473)</f>
        <v>#NUM!</v>
      </c>
      <c r="AA473" t="e">
        <f t="shared" ref="AA473:AA485" si="156">SMALL(K$24:K$543,$C473)</f>
        <v>#NUM!</v>
      </c>
      <c r="AB473">
        <f t="shared" ref="AB473:AB485" si="157">SMALL(L$24:L$543,$C473)</f>
        <v>94</v>
      </c>
    </row>
    <row r="474" spans="1:28" ht="15">
      <c r="A474" s="102" t="s">
        <v>352</v>
      </c>
      <c r="B474" s="102" t="s">
        <v>1165</v>
      </c>
      <c r="C474" s="61">
        <v>451</v>
      </c>
      <c r="D474" s="102">
        <v>6</v>
      </c>
      <c r="E474" s="102">
        <v>9</v>
      </c>
      <c r="F474" s="102">
        <v>24</v>
      </c>
      <c r="G474" s="102">
        <v>27</v>
      </c>
      <c r="H474" s="102">
        <v>3</v>
      </c>
      <c r="I474" s="102">
        <v>2</v>
      </c>
      <c r="L474" s="56">
        <f t="shared" si="142"/>
        <v>71</v>
      </c>
      <c r="M474">
        <v>85</v>
      </c>
      <c r="N474" s="58">
        <f t="shared" si="143"/>
        <v>77</v>
      </c>
      <c r="O474">
        <f t="shared" si="144"/>
        <v>0</v>
      </c>
      <c r="P474">
        <f t="shared" si="145"/>
        <v>8.7318567799593019E-4</v>
      </c>
      <c r="Q474">
        <f t="shared" si="146"/>
        <v>8.3459441034894913E-5</v>
      </c>
      <c r="R474">
        <f t="shared" si="147"/>
        <v>2.7338307700932156</v>
      </c>
      <c r="S474">
        <f t="shared" si="148"/>
        <v>3.8226291720351058</v>
      </c>
      <c r="T474">
        <f t="shared" si="149"/>
        <v>8</v>
      </c>
      <c r="U474">
        <f t="shared" si="150"/>
        <v>23</v>
      </c>
      <c r="V474">
        <f t="shared" si="151"/>
        <v>33</v>
      </c>
      <c r="W474">
        <f t="shared" si="152"/>
        <v>28</v>
      </c>
      <c r="X474">
        <f t="shared" si="153"/>
        <v>4</v>
      </c>
      <c r="Y474">
        <f t="shared" si="154"/>
        <v>2</v>
      </c>
      <c r="Z474" t="e">
        <f t="shared" si="155"/>
        <v>#NUM!</v>
      </c>
      <c r="AA474" t="e">
        <f t="shared" si="156"/>
        <v>#NUM!</v>
      </c>
      <c r="AB474">
        <f t="shared" si="157"/>
        <v>94</v>
      </c>
    </row>
    <row r="475" spans="1:28" ht="15">
      <c r="A475" s="102" t="s">
        <v>353</v>
      </c>
      <c r="B475" s="102" t="s">
        <v>1166</v>
      </c>
      <c r="C475" s="61">
        <v>452</v>
      </c>
      <c r="D475" s="102">
        <v>7</v>
      </c>
      <c r="E475" s="102">
        <v>8</v>
      </c>
      <c r="F475" s="102">
        <v>18</v>
      </c>
      <c r="G475" s="102">
        <v>11</v>
      </c>
      <c r="H475" s="102">
        <v>4</v>
      </c>
      <c r="I475" s="102">
        <v>2</v>
      </c>
      <c r="L475" s="56">
        <f t="shared" si="142"/>
        <v>50</v>
      </c>
      <c r="M475">
        <v>85</v>
      </c>
      <c r="N475" s="58">
        <f t="shared" si="143"/>
        <v>64</v>
      </c>
      <c r="O475">
        <f t="shared" si="144"/>
        <v>0</v>
      </c>
      <c r="P475">
        <f t="shared" si="145"/>
        <v>-2.405571619188545</v>
      </c>
      <c r="Q475">
        <f t="shared" si="146"/>
        <v>3.2232282080289441</v>
      </c>
      <c r="R475">
        <f t="shared" si="147"/>
        <v>-7531.5318126773664</v>
      </c>
      <c r="S475">
        <f t="shared" si="148"/>
        <v>147631.06514200481</v>
      </c>
      <c r="T475">
        <f t="shared" si="149"/>
        <v>8</v>
      </c>
      <c r="U475">
        <f t="shared" si="150"/>
        <v>23</v>
      </c>
      <c r="V475">
        <f t="shared" si="151"/>
        <v>33</v>
      </c>
      <c r="W475">
        <f t="shared" si="152"/>
        <v>28</v>
      </c>
      <c r="X475">
        <f t="shared" si="153"/>
        <v>4</v>
      </c>
      <c r="Y475">
        <f t="shared" si="154"/>
        <v>2</v>
      </c>
      <c r="Z475" t="e">
        <f t="shared" si="155"/>
        <v>#NUM!</v>
      </c>
      <c r="AA475" t="e">
        <f t="shared" si="156"/>
        <v>#NUM!</v>
      </c>
      <c r="AB475">
        <f t="shared" si="157"/>
        <v>94</v>
      </c>
    </row>
    <row r="476" spans="1:28" ht="15">
      <c r="A476" s="102" t="s">
        <v>354</v>
      </c>
      <c r="B476" s="102" t="s">
        <v>1167</v>
      </c>
      <c r="C476" s="61">
        <v>453</v>
      </c>
      <c r="D476" s="102">
        <v>7</v>
      </c>
      <c r="E476" s="102">
        <v>22</v>
      </c>
      <c r="F476" s="102">
        <v>15</v>
      </c>
      <c r="G476" s="102">
        <v>21</v>
      </c>
      <c r="H476" s="102">
        <v>4</v>
      </c>
      <c r="I476" s="102">
        <v>2</v>
      </c>
      <c r="L476" s="56">
        <f t="shared" si="142"/>
        <v>71</v>
      </c>
      <c r="M476">
        <v>82</v>
      </c>
      <c r="N476" s="58">
        <f t="shared" si="143"/>
        <v>75</v>
      </c>
      <c r="O476">
        <f t="shared" si="144"/>
        <v>0</v>
      </c>
      <c r="P476">
        <f t="shared" si="145"/>
        <v>8.7318567799593019E-4</v>
      </c>
      <c r="Q476">
        <f t="shared" si="146"/>
        <v>8.3459441034894913E-5</v>
      </c>
      <c r="R476">
        <f t="shared" si="147"/>
        <v>2.7338307700932156</v>
      </c>
      <c r="S476">
        <f t="shared" si="148"/>
        <v>3.8226291720351058</v>
      </c>
      <c r="T476">
        <f t="shared" si="149"/>
        <v>8</v>
      </c>
      <c r="U476">
        <f t="shared" si="150"/>
        <v>23</v>
      </c>
      <c r="V476">
        <f t="shared" si="151"/>
        <v>33</v>
      </c>
      <c r="W476">
        <f t="shared" si="152"/>
        <v>28</v>
      </c>
      <c r="X476">
        <f t="shared" si="153"/>
        <v>4</v>
      </c>
      <c r="Y476">
        <f t="shared" si="154"/>
        <v>2</v>
      </c>
      <c r="Z476" t="e">
        <f t="shared" si="155"/>
        <v>#NUM!</v>
      </c>
      <c r="AA476" t="e">
        <f t="shared" si="156"/>
        <v>#NUM!</v>
      </c>
      <c r="AB476">
        <f t="shared" si="157"/>
        <v>95</v>
      </c>
    </row>
    <row r="477" spans="1:28" ht="15">
      <c r="A477" s="102" t="s">
        <v>355</v>
      </c>
      <c r="B477" s="102" t="s">
        <v>1168</v>
      </c>
      <c r="C477" s="61">
        <v>454</v>
      </c>
      <c r="D477" s="102">
        <v>7</v>
      </c>
      <c r="E477" s="102">
        <v>12</v>
      </c>
      <c r="F477" s="102">
        <v>28</v>
      </c>
      <c r="G477" s="102">
        <v>13</v>
      </c>
      <c r="H477" s="102">
        <v>3</v>
      </c>
      <c r="I477" s="102">
        <v>2</v>
      </c>
      <c r="L477" s="56">
        <f t="shared" si="142"/>
        <v>65</v>
      </c>
      <c r="M477">
        <v>88</v>
      </c>
      <c r="N477" s="58">
        <f t="shared" si="143"/>
        <v>74</v>
      </c>
      <c r="O477">
        <f t="shared" si="144"/>
        <v>0</v>
      </c>
      <c r="P477">
        <f t="shared" si="145"/>
        <v>-3.1124245364436132E-2</v>
      </c>
      <c r="Q477">
        <f t="shared" si="146"/>
        <v>9.790355018195248E-3</v>
      </c>
      <c r="R477">
        <f t="shared" si="147"/>
        <v>-97.445963461649001</v>
      </c>
      <c r="S477">
        <f t="shared" si="148"/>
        <v>448.42016952265305</v>
      </c>
      <c r="T477">
        <f t="shared" si="149"/>
        <v>8</v>
      </c>
      <c r="U477">
        <f t="shared" si="150"/>
        <v>23</v>
      </c>
      <c r="V477">
        <f t="shared" si="151"/>
        <v>33</v>
      </c>
      <c r="W477">
        <f t="shared" si="152"/>
        <v>28</v>
      </c>
      <c r="X477">
        <f t="shared" si="153"/>
        <v>4</v>
      </c>
      <c r="Y477">
        <f t="shared" si="154"/>
        <v>2</v>
      </c>
      <c r="Z477" t="e">
        <f t="shared" si="155"/>
        <v>#NUM!</v>
      </c>
      <c r="AA477" t="e">
        <f t="shared" si="156"/>
        <v>#NUM!</v>
      </c>
      <c r="AB477">
        <f t="shared" si="157"/>
        <v>95</v>
      </c>
    </row>
    <row r="478" spans="1:28" ht="15">
      <c r="A478" s="102" t="s">
        <v>356</v>
      </c>
      <c r="B478" s="102" t="s">
        <v>1169</v>
      </c>
      <c r="C478" s="61">
        <v>455</v>
      </c>
      <c r="D478" s="102">
        <v>5</v>
      </c>
      <c r="E478" s="102">
        <v>22</v>
      </c>
      <c r="F478" s="102">
        <v>25</v>
      </c>
      <c r="G478" s="102">
        <v>27</v>
      </c>
      <c r="H478" s="102">
        <v>4</v>
      </c>
      <c r="I478" s="102">
        <v>1</v>
      </c>
      <c r="L478" s="56">
        <f t="shared" si="142"/>
        <v>84</v>
      </c>
      <c r="M478">
        <v>94</v>
      </c>
      <c r="N478" s="58">
        <f t="shared" si="143"/>
        <v>88</v>
      </c>
      <c r="O478">
        <f t="shared" si="144"/>
        <v>0</v>
      </c>
      <c r="P478">
        <f t="shared" si="145"/>
        <v>0.95337941692033823</v>
      </c>
      <c r="Q478">
        <f t="shared" si="146"/>
        <v>0.93832732142541486</v>
      </c>
      <c r="R478">
        <f t="shared" si="147"/>
        <v>2984.906934722419</v>
      </c>
      <c r="S478">
        <f t="shared" si="148"/>
        <v>42977.491189986002</v>
      </c>
      <c r="T478">
        <f t="shared" si="149"/>
        <v>8</v>
      </c>
      <c r="U478">
        <f t="shared" si="150"/>
        <v>23</v>
      </c>
      <c r="V478">
        <f t="shared" si="151"/>
        <v>33</v>
      </c>
      <c r="W478">
        <f t="shared" si="152"/>
        <v>28</v>
      </c>
      <c r="X478">
        <f t="shared" si="153"/>
        <v>4</v>
      </c>
      <c r="Y478">
        <f t="shared" si="154"/>
        <v>2</v>
      </c>
      <c r="Z478" t="e">
        <f t="shared" si="155"/>
        <v>#NUM!</v>
      </c>
      <c r="AA478" t="e">
        <f t="shared" si="156"/>
        <v>#NUM!</v>
      </c>
      <c r="AB478">
        <f t="shared" si="157"/>
        <v>95</v>
      </c>
    </row>
    <row r="479" spans="1:28" ht="15">
      <c r="A479" s="102" t="s">
        <v>357</v>
      </c>
      <c r="B479" s="102" t="s">
        <v>1170</v>
      </c>
      <c r="C479" s="61">
        <v>456</v>
      </c>
      <c r="D479" s="102">
        <v>8</v>
      </c>
      <c r="E479" s="102">
        <v>22</v>
      </c>
      <c r="F479" s="102">
        <v>33</v>
      </c>
      <c r="G479" s="102">
        <v>27</v>
      </c>
      <c r="H479" s="102">
        <v>2</v>
      </c>
      <c r="I479" s="102">
        <v>2</v>
      </c>
      <c r="L479" s="56">
        <f t="shared" si="142"/>
        <v>94</v>
      </c>
      <c r="M479">
        <v>90</v>
      </c>
      <c r="N479" s="58">
        <f t="shared" si="143"/>
        <v>92</v>
      </c>
      <c r="O479">
        <f t="shared" si="144"/>
        <v>0</v>
      </c>
      <c r="P479">
        <f t="shared" si="145"/>
        <v>4.6388677368039328</v>
      </c>
      <c r="Q479">
        <f t="shared" si="146"/>
        <v>7.7365853341550315</v>
      </c>
      <c r="R479">
        <f t="shared" si="147"/>
        <v>14523.691440260172</v>
      </c>
      <c r="S479">
        <f t="shared" si="148"/>
        <v>354352.92189310107</v>
      </c>
      <c r="T479">
        <f t="shared" si="149"/>
        <v>8</v>
      </c>
      <c r="U479">
        <f t="shared" si="150"/>
        <v>23</v>
      </c>
      <c r="V479">
        <f t="shared" si="151"/>
        <v>33</v>
      </c>
      <c r="W479">
        <f t="shared" si="152"/>
        <v>28</v>
      </c>
      <c r="X479">
        <f t="shared" si="153"/>
        <v>4</v>
      </c>
      <c r="Y479">
        <f t="shared" si="154"/>
        <v>2</v>
      </c>
      <c r="Z479" t="e">
        <f t="shared" si="155"/>
        <v>#NUM!</v>
      </c>
      <c r="AA479" t="e">
        <f t="shared" si="156"/>
        <v>#NUM!</v>
      </c>
      <c r="AB479">
        <f t="shared" si="157"/>
        <v>95</v>
      </c>
    </row>
    <row r="480" spans="1:28" ht="15">
      <c r="A480" s="102" t="s">
        <v>358</v>
      </c>
      <c r="B480" s="102" t="s">
        <v>1171</v>
      </c>
      <c r="C480" s="61">
        <v>457</v>
      </c>
      <c r="D480" s="102">
        <v>6</v>
      </c>
      <c r="E480" s="102">
        <v>12</v>
      </c>
      <c r="F480" s="102">
        <v>23</v>
      </c>
      <c r="G480" s="102">
        <v>24</v>
      </c>
      <c r="H480" s="102">
        <v>4</v>
      </c>
      <c r="I480" s="102">
        <v>2</v>
      </c>
      <c r="L480" s="56">
        <f t="shared" si="142"/>
        <v>71</v>
      </c>
      <c r="M480">
        <v>82</v>
      </c>
      <c r="N480" s="58">
        <f t="shared" si="143"/>
        <v>75</v>
      </c>
      <c r="O480">
        <f t="shared" si="144"/>
        <v>0</v>
      </c>
      <c r="P480">
        <f t="shared" si="145"/>
        <v>8.7318567799593019E-4</v>
      </c>
      <c r="Q480">
        <f t="shared" si="146"/>
        <v>8.3459441034894913E-5</v>
      </c>
      <c r="R480">
        <f t="shared" si="147"/>
        <v>2.7338307700932156</v>
      </c>
      <c r="S480">
        <f t="shared" si="148"/>
        <v>3.8226291720351058</v>
      </c>
      <c r="T480">
        <f t="shared" si="149"/>
        <v>8</v>
      </c>
      <c r="U480">
        <f t="shared" si="150"/>
        <v>23</v>
      </c>
      <c r="V480">
        <f t="shared" si="151"/>
        <v>33</v>
      </c>
      <c r="W480">
        <f t="shared" si="152"/>
        <v>28</v>
      </c>
      <c r="X480">
        <f t="shared" si="153"/>
        <v>4</v>
      </c>
      <c r="Y480">
        <f t="shared" si="154"/>
        <v>2</v>
      </c>
      <c r="Z480" t="e">
        <f t="shared" si="155"/>
        <v>#NUM!</v>
      </c>
      <c r="AA480" t="e">
        <f t="shared" si="156"/>
        <v>#NUM!</v>
      </c>
      <c r="AB480">
        <f t="shared" si="157"/>
        <v>96</v>
      </c>
    </row>
    <row r="481" spans="1:28" ht="15">
      <c r="A481" s="102" t="s">
        <v>359</v>
      </c>
      <c r="B481" s="102" t="s">
        <v>1172</v>
      </c>
      <c r="C481" s="61">
        <v>458</v>
      </c>
      <c r="D481" s="102">
        <v>6</v>
      </c>
      <c r="E481" s="102">
        <v>22</v>
      </c>
      <c r="F481" s="102">
        <v>24</v>
      </c>
      <c r="G481" s="102">
        <v>17</v>
      </c>
      <c r="H481" s="102">
        <v>4</v>
      </c>
      <c r="I481" s="102">
        <v>2</v>
      </c>
      <c r="L481" s="56">
        <f t="shared" si="142"/>
        <v>75</v>
      </c>
      <c r="M481">
        <v>80</v>
      </c>
      <c r="N481" s="58">
        <f t="shared" si="143"/>
        <v>77</v>
      </c>
      <c r="O481">
        <f t="shared" si="144"/>
        <v>0</v>
      </c>
      <c r="P481">
        <f t="shared" si="145"/>
        <v>5.0245641717409369E-2</v>
      </c>
      <c r="Q481">
        <f t="shared" si="146"/>
        <v>1.8540916426101162E-2</v>
      </c>
      <c r="R481">
        <f t="shared" si="147"/>
        <v>157.3125680501293</v>
      </c>
      <c r="S481">
        <f t="shared" si="148"/>
        <v>849.21546475545995</v>
      </c>
      <c r="T481">
        <f t="shared" si="149"/>
        <v>8</v>
      </c>
      <c r="U481">
        <f t="shared" si="150"/>
        <v>23</v>
      </c>
      <c r="V481">
        <f t="shared" si="151"/>
        <v>34</v>
      </c>
      <c r="W481">
        <f t="shared" si="152"/>
        <v>28</v>
      </c>
      <c r="X481">
        <f t="shared" si="153"/>
        <v>4</v>
      </c>
      <c r="Y481">
        <f t="shared" si="154"/>
        <v>2</v>
      </c>
      <c r="Z481" t="e">
        <f t="shared" si="155"/>
        <v>#NUM!</v>
      </c>
      <c r="AA481" t="e">
        <f t="shared" si="156"/>
        <v>#NUM!</v>
      </c>
      <c r="AB481">
        <f t="shared" si="157"/>
        <v>96</v>
      </c>
    </row>
    <row r="482" spans="1:28" ht="15">
      <c r="A482" s="102" t="s">
        <v>360</v>
      </c>
      <c r="B482" s="102" t="s">
        <v>1173</v>
      </c>
      <c r="C482" s="61">
        <v>459</v>
      </c>
      <c r="D482" s="102">
        <v>7</v>
      </c>
      <c r="E482" s="102">
        <v>21</v>
      </c>
      <c r="F482" s="102">
        <v>16</v>
      </c>
      <c r="G482" s="102">
        <v>25</v>
      </c>
      <c r="H482" s="102">
        <v>3</v>
      </c>
      <c r="I482" s="102">
        <v>1</v>
      </c>
      <c r="L482" s="56">
        <f t="shared" si="142"/>
        <v>73</v>
      </c>
      <c r="M482">
        <v>80</v>
      </c>
      <c r="N482" s="58">
        <f t="shared" si="143"/>
        <v>76</v>
      </c>
      <c r="O482">
        <f t="shared" si="144"/>
        <v>0</v>
      </c>
      <c r="P482">
        <f t="shared" si="145"/>
        <v>1.2534528641252903E-2</v>
      </c>
      <c r="Q482">
        <f t="shared" si="146"/>
        <v>2.9116824539953574E-3</v>
      </c>
      <c r="R482">
        <f t="shared" si="147"/>
        <v>39.243978630890467</v>
      </c>
      <c r="S482">
        <f t="shared" si="148"/>
        <v>133.36157240367544</v>
      </c>
      <c r="T482">
        <f t="shared" si="149"/>
        <v>8</v>
      </c>
      <c r="U482">
        <f t="shared" si="150"/>
        <v>23</v>
      </c>
      <c r="V482">
        <f t="shared" si="151"/>
        <v>34</v>
      </c>
      <c r="W482">
        <f t="shared" si="152"/>
        <v>28</v>
      </c>
      <c r="X482">
        <f t="shared" si="153"/>
        <v>4</v>
      </c>
      <c r="Y482">
        <f t="shared" si="154"/>
        <v>2</v>
      </c>
      <c r="Z482" t="e">
        <f t="shared" si="155"/>
        <v>#NUM!</v>
      </c>
      <c r="AA482" t="e">
        <f t="shared" si="156"/>
        <v>#NUM!</v>
      </c>
      <c r="AB482">
        <f t="shared" si="157"/>
        <v>96</v>
      </c>
    </row>
    <row r="483" spans="1:28" ht="15">
      <c r="A483" s="102" t="s">
        <v>361</v>
      </c>
      <c r="B483" s="102" t="s">
        <v>1174</v>
      </c>
      <c r="C483" s="61">
        <v>460</v>
      </c>
      <c r="D483" s="102">
        <v>7</v>
      </c>
      <c r="E483" s="102">
        <v>11</v>
      </c>
      <c r="F483" s="102">
        <v>11</v>
      </c>
      <c r="G483" s="102">
        <v>9</v>
      </c>
      <c r="H483" s="102">
        <v>3</v>
      </c>
      <c r="I483" s="102">
        <v>2</v>
      </c>
      <c r="L483" s="56">
        <f t="shared" si="142"/>
        <v>43</v>
      </c>
      <c r="M483">
        <v>80</v>
      </c>
      <c r="N483" s="58">
        <f t="shared" si="143"/>
        <v>58</v>
      </c>
      <c r="O483">
        <f t="shared" si="144"/>
        <v>0</v>
      </c>
      <c r="P483">
        <f t="shared" si="145"/>
        <v>-6.012633032436411</v>
      </c>
      <c r="Q483">
        <f t="shared" si="146"/>
        <v>10.93334195059008</v>
      </c>
      <c r="R483">
        <f t="shared" si="147"/>
        <v>-18824.771875644703</v>
      </c>
      <c r="S483">
        <f t="shared" si="148"/>
        <v>500771.52889972593</v>
      </c>
      <c r="T483">
        <f t="shared" si="149"/>
        <v>8</v>
      </c>
      <c r="U483">
        <f t="shared" si="150"/>
        <v>23</v>
      </c>
      <c r="V483">
        <f t="shared" si="151"/>
        <v>34</v>
      </c>
      <c r="W483">
        <f t="shared" si="152"/>
        <v>28</v>
      </c>
      <c r="X483">
        <f t="shared" si="153"/>
        <v>4</v>
      </c>
      <c r="Y483">
        <f t="shared" si="154"/>
        <v>2</v>
      </c>
      <c r="Z483" t="e">
        <f t="shared" si="155"/>
        <v>#NUM!</v>
      </c>
      <c r="AA483" t="e">
        <f t="shared" si="156"/>
        <v>#NUM!</v>
      </c>
      <c r="AB483">
        <f t="shared" si="157"/>
        <v>97</v>
      </c>
    </row>
    <row r="484" spans="1:28" ht="15">
      <c r="A484" s="102" t="s">
        <v>362</v>
      </c>
      <c r="B484" s="102" t="s">
        <v>1175</v>
      </c>
      <c r="C484" s="61">
        <v>461</v>
      </c>
      <c r="D484" s="102">
        <v>7</v>
      </c>
      <c r="E484" s="102">
        <v>21</v>
      </c>
      <c r="F484" s="102">
        <v>24</v>
      </c>
      <c r="G484" s="102">
        <v>25</v>
      </c>
      <c r="H484" s="102">
        <v>1</v>
      </c>
      <c r="I484" s="102">
        <v>1</v>
      </c>
      <c r="L484" s="56">
        <f t="shared" si="142"/>
        <v>79</v>
      </c>
      <c r="M484">
        <v>77</v>
      </c>
      <c r="N484" s="58">
        <f t="shared" si="143"/>
        <v>78</v>
      </c>
      <c r="O484">
        <f t="shared" si="144"/>
        <v>0</v>
      </c>
      <c r="P484">
        <f t="shared" si="145"/>
        <v>0.26514198734044403</v>
      </c>
      <c r="Q484">
        <f t="shared" si="146"/>
        <v>0.17033530645962061</v>
      </c>
      <c r="R484">
        <f t="shared" si="147"/>
        <v>830.12507156393167</v>
      </c>
      <c r="S484">
        <f t="shared" si="148"/>
        <v>7801.738226689592</v>
      </c>
      <c r="T484">
        <f t="shared" si="149"/>
        <v>8</v>
      </c>
      <c r="U484">
        <f t="shared" si="150"/>
        <v>23</v>
      </c>
      <c r="V484">
        <f t="shared" si="151"/>
        <v>34</v>
      </c>
      <c r="W484">
        <f t="shared" si="152"/>
        <v>28</v>
      </c>
      <c r="X484">
        <f t="shared" si="153"/>
        <v>4</v>
      </c>
      <c r="Y484">
        <f t="shared" si="154"/>
        <v>2</v>
      </c>
      <c r="Z484" t="e">
        <f t="shared" si="155"/>
        <v>#NUM!</v>
      </c>
      <c r="AA484" t="e">
        <f t="shared" si="156"/>
        <v>#NUM!</v>
      </c>
      <c r="AB484">
        <f t="shared" si="157"/>
        <v>98</v>
      </c>
    </row>
    <row r="485" spans="1:28" ht="15">
      <c r="A485" s="102" t="s">
        <v>363</v>
      </c>
      <c r="B485" s="102" t="s">
        <v>1176</v>
      </c>
      <c r="C485" s="61">
        <v>462</v>
      </c>
      <c r="D485" s="102">
        <v>6</v>
      </c>
      <c r="E485" s="102">
        <v>22</v>
      </c>
      <c r="F485" s="102">
        <v>25</v>
      </c>
      <c r="G485" s="102">
        <v>22</v>
      </c>
      <c r="H485" s="102">
        <v>4</v>
      </c>
      <c r="I485" s="102">
        <v>2</v>
      </c>
      <c r="L485" s="56">
        <f t="shared" si="142"/>
        <v>81</v>
      </c>
      <c r="M485">
        <v>83</v>
      </c>
      <c r="N485" s="58">
        <f t="shared" si="143"/>
        <v>82</v>
      </c>
      <c r="O485">
        <f t="shared" si="144"/>
        <v>0</v>
      </c>
      <c r="P485">
        <f t="shared" si="145"/>
        <v>0.47298962445333392</v>
      </c>
      <c r="Q485">
        <f t="shared" si="146"/>
        <v>0.36852658168280583</v>
      </c>
      <c r="R485">
        <f t="shared" si="147"/>
        <v>1480.8689856584954</v>
      </c>
      <c r="S485">
        <f t="shared" si="148"/>
        <v>16879.342161207009</v>
      </c>
      <c r="T485">
        <f t="shared" si="149"/>
        <v>8</v>
      </c>
      <c r="U485">
        <f t="shared" si="150"/>
        <v>23</v>
      </c>
      <c r="V485">
        <f t="shared" si="151"/>
        <v>35</v>
      </c>
      <c r="W485">
        <f t="shared" si="152"/>
        <v>28</v>
      </c>
      <c r="X485">
        <f t="shared" si="153"/>
        <v>4</v>
      </c>
      <c r="Y485">
        <f t="shared" si="154"/>
        <v>2</v>
      </c>
      <c r="Z485" t="e">
        <f t="shared" si="155"/>
        <v>#NUM!</v>
      </c>
      <c r="AA485" t="e">
        <f t="shared" si="156"/>
        <v>#NUM!</v>
      </c>
      <c r="AB485">
        <f t="shared" si="157"/>
        <v>98</v>
      </c>
    </row>
  </sheetData>
  <mergeCells count="12">
    <mergeCell ref="A1:B1"/>
    <mergeCell ref="AC57:AF57"/>
    <mergeCell ref="AC58:AD58"/>
    <mergeCell ref="AC71:AF71"/>
    <mergeCell ref="AC72:AD72"/>
    <mergeCell ref="AC39:AF39"/>
    <mergeCell ref="AC40:AD40"/>
    <mergeCell ref="AC29:AK29"/>
    <mergeCell ref="P7:Q7"/>
    <mergeCell ref="Q8:Q12"/>
    <mergeCell ref="P8:P12"/>
    <mergeCell ref="C1:K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workbookViewId="0">
      <selection activeCell="A14" sqref="A14"/>
    </sheetView>
  </sheetViews>
  <sheetFormatPr defaultRowHeight="13.5"/>
  <cols>
    <col min="1" max="1" width="12.75" customWidth="1"/>
    <col min="2" max="7" width="14.125" customWidth="1"/>
  </cols>
  <sheetData>
    <row r="2" spans="1:7" ht="14.25">
      <c r="A2" s="120" t="s">
        <v>224</v>
      </c>
      <c r="B2" s="63" t="s">
        <v>190</v>
      </c>
      <c r="C2" s="46" t="s">
        <v>191</v>
      </c>
      <c r="D2" s="46" t="s">
        <v>192</v>
      </c>
      <c r="E2" s="46" t="s">
        <v>193</v>
      </c>
      <c r="F2" s="46" t="s">
        <v>194</v>
      </c>
      <c r="G2" s="46" t="s">
        <v>195</v>
      </c>
    </row>
    <row r="3" spans="1:7" ht="14.25">
      <c r="A3" s="120"/>
      <c r="B3" s="63"/>
      <c r="C3" s="46" t="s">
        <v>196</v>
      </c>
      <c r="D3" s="46" t="s">
        <v>197</v>
      </c>
      <c r="E3" s="46" t="s">
        <v>198</v>
      </c>
      <c r="F3" s="46" t="s">
        <v>199</v>
      </c>
      <c r="G3" s="46" t="s">
        <v>200</v>
      </c>
    </row>
    <row r="4" spans="1:7" ht="15.75">
      <c r="A4" s="120"/>
      <c r="B4" s="63" t="s">
        <v>201</v>
      </c>
      <c r="C4" s="47">
        <f>TSM_S!AD48</f>
        <v>37</v>
      </c>
      <c r="D4" s="47">
        <f>TSM_S!AD47</f>
        <v>95</v>
      </c>
      <c r="E4" s="47">
        <f>TSM_S!AD46</f>
        <v>104</v>
      </c>
      <c r="F4" s="47">
        <f>TSM_S!AD45</f>
        <v>109</v>
      </c>
      <c r="G4" s="47">
        <f>SUM(TSM_S!AD42:AD44)</f>
        <v>117</v>
      </c>
    </row>
    <row r="5" spans="1:7" ht="15.75">
      <c r="A5" s="120"/>
      <c r="B5" s="63" t="s">
        <v>202</v>
      </c>
      <c r="C5" s="53">
        <f>C4/SUM($C4:$G4)</f>
        <v>8.0086580086580081E-2</v>
      </c>
      <c r="D5" s="53">
        <f t="shared" ref="D5:G5" si="0">D4/SUM($C4:$G4)</f>
        <v>0.20562770562770563</v>
      </c>
      <c r="E5" s="53">
        <f t="shared" si="0"/>
        <v>0.22510822510822512</v>
      </c>
      <c r="F5" s="53">
        <f t="shared" si="0"/>
        <v>0.23593073593073594</v>
      </c>
      <c r="G5" s="53">
        <f t="shared" si="0"/>
        <v>0.25324675324675322</v>
      </c>
    </row>
    <row r="6" spans="1:7">
      <c r="A6" s="120"/>
    </row>
    <row r="7" spans="1:7" ht="14.25">
      <c r="A7" s="120"/>
      <c r="B7" s="64" t="s">
        <v>203</v>
      </c>
      <c r="C7" s="46" t="s">
        <v>204</v>
      </c>
      <c r="D7" s="48" t="s">
        <v>205</v>
      </c>
      <c r="E7" s="46" t="s">
        <v>206</v>
      </c>
      <c r="F7" s="46" t="s">
        <v>207</v>
      </c>
    </row>
    <row r="8" spans="1:7" ht="14.25">
      <c r="A8" s="120"/>
      <c r="B8" s="64">
        <f>TSM_S!L$9</f>
        <v>0</v>
      </c>
      <c r="C8" s="46">
        <f>TSM_S!L$8</f>
        <v>59</v>
      </c>
      <c r="D8" s="48">
        <f>TSM_S!L$12</f>
        <v>70</v>
      </c>
      <c r="E8" s="46">
        <f>TSM_S!L$11</f>
        <v>81</v>
      </c>
      <c r="F8" s="46">
        <f>TSM_S!L$10</f>
        <v>98</v>
      </c>
    </row>
    <row r="9" spans="1:7" ht="14.25">
      <c r="A9" s="120"/>
      <c r="B9" s="64" t="s">
        <v>208</v>
      </c>
      <c r="C9" s="46" t="s">
        <v>209</v>
      </c>
      <c r="D9" s="48" t="s">
        <v>210</v>
      </c>
      <c r="E9" s="46" t="s">
        <v>227</v>
      </c>
      <c r="F9" s="46" t="s">
        <v>211</v>
      </c>
    </row>
    <row r="10" spans="1:7" ht="14.25">
      <c r="A10" s="120"/>
      <c r="B10" s="65">
        <f>TSM_S!L$13</f>
        <v>69.601731601731601</v>
      </c>
      <c r="C10" s="46">
        <f>TSM_S!L$18</f>
        <v>98</v>
      </c>
      <c r="D10" s="55">
        <f>TSM_S!L$14</f>
        <v>14.629236958965372</v>
      </c>
      <c r="E10" s="54">
        <f>TSM_S!L$15</f>
        <v>0.68061370002475108</v>
      </c>
      <c r="F10" s="49" t="str">
        <f>TSM_S!L$16&amp;"/"&amp;TSM_S!L$17</f>
        <v>83/18</v>
      </c>
    </row>
    <row r="11" spans="1:7">
      <c r="A11" s="37"/>
    </row>
    <row r="13" spans="1:7" ht="15.75">
      <c r="A13" s="50" t="s">
        <v>212</v>
      </c>
      <c r="B13" s="46" t="s">
        <v>203</v>
      </c>
      <c r="C13" s="48" t="s">
        <v>204</v>
      </c>
      <c r="D13" s="48" t="s">
        <v>205</v>
      </c>
      <c r="E13" s="48" t="s">
        <v>206</v>
      </c>
      <c r="F13" s="48" t="s">
        <v>207</v>
      </c>
    </row>
    <row r="14" spans="1:7" ht="14.25">
      <c r="A14" s="51" t="s">
        <v>213</v>
      </c>
      <c r="B14" s="46">
        <f>TSM_S!D$9</f>
        <v>0</v>
      </c>
      <c r="C14" s="46">
        <f>TSM_S!D$8</f>
        <v>6</v>
      </c>
      <c r="D14" s="48">
        <f>TSM_S!D$12</f>
        <v>7</v>
      </c>
      <c r="E14" s="46">
        <f>TSM_S!D$11</f>
        <v>7</v>
      </c>
      <c r="F14" s="46">
        <f>TSM_S!D$10</f>
        <v>8</v>
      </c>
    </row>
    <row r="15" spans="1:7" ht="14.25">
      <c r="A15" s="52"/>
      <c r="B15" s="46" t="s">
        <v>208</v>
      </c>
      <c r="C15" s="48" t="s">
        <v>209</v>
      </c>
      <c r="D15" s="48" t="s">
        <v>210</v>
      </c>
      <c r="E15" s="48" t="s">
        <v>228</v>
      </c>
      <c r="F15" s="48" t="s">
        <v>211</v>
      </c>
    </row>
    <row r="16" spans="1:7" ht="14.25">
      <c r="A16" s="52"/>
      <c r="B16" s="54">
        <f>TSM_S!D$13</f>
        <v>6.5216450216450212</v>
      </c>
      <c r="C16" s="46">
        <f>TSM_S!D$18</f>
        <v>8</v>
      </c>
      <c r="D16" s="55">
        <f>TSM_S!D$14</f>
        <v>1.2120898123474282</v>
      </c>
      <c r="E16" s="54">
        <f>TSM_S!D$15</f>
        <v>5.6391521598706369E-2</v>
      </c>
      <c r="F16" s="49" t="str">
        <f>TSM_S!D$16&amp;"/"&amp;TSM_S!D$17</f>
        <v>7/147</v>
      </c>
    </row>
    <row r="17" spans="1:6" ht="15.75">
      <c r="A17" s="50" t="s">
        <v>214</v>
      </c>
      <c r="B17" s="46" t="s">
        <v>203</v>
      </c>
      <c r="C17" s="48" t="s">
        <v>204</v>
      </c>
      <c r="D17" s="48" t="s">
        <v>205</v>
      </c>
      <c r="E17" s="48" t="s">
        <v>206</v>
      </c>
      <c r="F17" s="48" t="s">
        <v>207</v>
      </c>
    </row>
    <row r="18" spans="1:6" ht="14.25">
      <c r="A18" s="51" t="s">
        <v>215</v>
      </c>
      <c r="B18" s="46">
        <f>TSM_S!E$9</f>
        <v>0</v>
      </c>
      <c r="C18" s="46">
        <f>TSM_S!E$8</f>
        <v>11</v>
      </c>
      <c r="D18" s="48">
        <f>TSM_S!E$12</f>
        <v>19</v>
      </c>
      <c r="E18" s="46">
        <f>TSM_S!E$11</f>
        <v>22</v>
      </c>
      <c r="F18" s="46">
        <f>TSM_S!E$10</f>
        <v>23</v>
      </c>
    </row>
    <row r="19" spans="1:6" ht="14.25">
      <c r="A19" s="52"/>
      <c r="B19" s="46" t="s">
        <v>208</v>
      </c>
      <c r="C19" s="48" t="s">
        <v>209</v>
      </c>
      <c r="D19" s="48" t="s">
        <v>210</v>
      </c>
      <c r="E19" s="48" t="s">
        <v>227</v>
      </c>
      <c r="F19" s="48" t="s">
        <v>211</v>
      </c>
    </row>
    <row r="20" spans="1:6" ht="14.25">
      <c r="A20" s="52"/>
      <c r="B20" s="54">
        <f>TSM_S!E$13</f>
        <v>16.504329004329005</v>
      </c>
      <c r="C20" s="46">
        <f>TSM_S!E$18</f>
        <v>23</v>
      </c>
      <c r="D20" s="55">
        <f>TSM_S!E$14</f>
        <v>5.4289916973878851</v>
      </c>
      <c r="E20" s="54">
        <f>TSM_S!E$15</f>
        <v>0.252579552640191</v>
      </c>
      <c r="F20" s="49" t="str">
        <f>TSM_S!E$16&amp;"/"&amp;TSM_S!E$17</f>
        <v>22/84</v>
      </c>
    </row>
    <row r="21" spans="1:6" ht="15.75">
      <c r="A21" s="50" t="s">
        <v>216</v>
      </c>
      <c r="B21" s="46" t="s">
        <v>203</v>
      </c>
      <c r="C21" s="48" t="s">
        <v>204</v>
      </c>
      <c r="D21" s="48" t="s">
        <v>205</v>
      </c>
      <c r="E21" s="48" t="s">
        <v>206</v>
      </c>
      <c r="F21" s="48" t="s">
        <v>207</v>
      </c>
    </row>
    <row r="22" spans="1:6" ht="14.25">
      <c r="A22" s="51" t="s">
        <v>217</v>
      </c>
      <c r="B22" s="46">
        <f>TSM_S!F$9</f>
        <v>0</v>
      </c>
      <c r="C22" s="46">
        <f>TSM_S!F$8</f>
        <v>17</v>
      </c>
      <c r="D22" s="48">
        <f>TSM_S!F$12</f>
        <v>21</v>
      </c>
      <c r="E22" s="46">
        <f>TSM_S!F$11</f>
        <v>26</v>
      </c>
      <c r="F22" s="46">
        <f>TSM_S!F$10</f>
        <v>35</v>
      </c>
    </row>
    <row r="23" spans="1:6" ht="14.25">
      <c r="A23" s="52"/>
      <c r="B23" s="46" t="s">
        <v>208</v>
      </c>
      <c r="C23" s="48" t="s">
        <v>209</v>
      </c>
      <c r="D23" s="48" t="s">
        <v>210</v>
      </c>
      <c r="E23" s="48" t="s">
        <v>227</v>
      </c>
      <c r="F23" s="48" t="s">
        <v>211</v>
      </c>
    </row>
    <row r="24" spans="1:6" ht="14.25">
      <c r="A24" s="52"/>
      <c r="B24" s="54">
        <f>TSM_S!F$13</f>
        <v>21.456709956709958</v>
      </c>
      <c r="C24" s="46">
        <f>TSM_S!F$18</f>
        <v>35</v>
      </c>
      <c r="D24" s="55">
        <f>TSM_S!F$14</f>
        <v>6.3949265070569696</v>
      </c>
      <c r="E24" s="54">
        <f>TSM_S!F$15</f>
        <v>0.29751890707375778</v>
      </c>
      <c r="F24" s="49" t="str">
        <f>TSM_S!F$16&amp;"/"&amp;TSM_S!F$17</f>
        <v>20/31</v>
      </c>
    </row>
    <row r="25" spans="1:6" ht="15.75">
      <c r="A25" s="50" t="s">
        <v>218</v>
      </c>
      <c r="B25" s="46" t="s">
        <v>203</v>
      </c>
      <c r="C25" s="48" t="s">
        <v>204</v>
      </c>
      <c r="D25" s="48" t="s">
        <v>205</v>
      </c>
      <c r="E25" s="48" t="s">
        <v>206</v>
      </c>
      <c r="F25" s="48" t="s">
        <v>207</v>
      </c>
    </row>
    <row r="26" spans="1:6" ht="14.25">
      <c r="A26" s="51" t="s">
        <v>219</v>
      </c>
      <c r="B26" s="46">
        <f>TSM_S!G$9</f>
        <v>0</v>
      </c>
      <c r="C26" s="46">
        <f>TSM_S!G$8</f>
        <v>15</v>
      </c>
      <c r="D26" s="48">
        <f>TSM_S!G$12</f>
        <v>20</v>
      </c>
      <c r="E26" s="46">
        <f>TSM_S!G$11</f>
        <v>25</v>
      </c>
      <c r="F26" s="46">
        <f>TSM_S!G$10</f>
        <v>28</v>
      </c>
    </row>
    <row r="27" spans="1:6" ht="14.25">
      <c r="A27" s="52"/>
      <c r="B27" s="46" t="s">
        <v>208</v>
      </c>
      <c r="C27" s="48" t="s">
        <v>209</v>
      </c>
      <c r="D27" s="48" t="s">
        <v>210</v>
      </c>
      <c r="E27" s="48" t="s">
        <v>227</v>
      </c>
      <c r="F27" s="48" t="s">
        <v>211</v>
      </c>
    </row>
    <row r="28" spans="1:6" ht="14.25">
      <c r="A28" s="52"/>
      <c r="B28" s="54">
        <f>TSM_S!G$13</f>
        <v>19.796536796536795</v>
      </c>
      <c r="C28" s="46">
        <f>TSM_S!G$18</f>
        <v>28</v>
      </c>
      <c r="D28" s="55">
        <f>TSM_S!G$14</f>
        <v>6.1487128009191929</v>
      </c>
      <c r="E28" s="54">
        <f>TSM_S!G$15</f>
        <v>0.28606400877651328</v>
      </c>
      <c r="F28" s="49" t="str">
        <f>TSM_S!G$16&amp;"/"&amp;TSM_S!G$17</f>
        <v>27/65</v>
      </c>
    </row>
    <row r="29" spans="1:6" ht="15.75">
      <c r="A29" s="50" t="s">
        <v>220</v>
      </c>
      <c r="B29" s="46" t="s">
        <v>203</v>
      </c>
      <c r="C29" s="48" t="s">
        <v>204</v>
      </c>
      <c r="D29" s="48" t="s">
        <v>205</v>
      </c>
      <c r="E29" s="48" t="s">
        <v>206</v>
      </c>
      <c r="F29" s="48" t="s">
        <v>207</v>
      </c>
    </row>
    <row r="30" spans="1:6" ht="14.25">
      <c r="A30" s="51" t="s">
        <v>221</v>
      </c>
      <c r="B30" s="46">
        <f>TSM_S!H$9</f>
        <v>0</v>
      </c>
      <c r="C30" s="46">
        <f>TSM_S!H$8</f>
        <v>3</v>
      </c>
      <c r="D30" s="48">
        <f>TSM_S!H$12</f>
        <v>4</v>
      </c>
      <c r="E30" s="46">
        <f>TSM_S!H$11</f>
        <v>4</v>
      </c>
      <c r="F30" s="46">
        <f>TSM_S!H$10</f>
        <v>4</v>
      </c>
    </row>
    <row r="31" spans="1:6" ht="14.25">
      <c r="A31" s="52"/>
      <c r="B31" s="46" t="s">
        <v>208</v>
      </c>
      <c r="C31" s="48" t="s">
        <v>209</v>
      </c>
      <c r="D31" s="48" t="s">
        <v>210</v>
      </c>
      <c r="E31" s="48" t="s">
        <v>227</v>
      </c>
      <c r="F31" s="48" t="s">
        <v>211</v>
      </c>
    </row>
    <row r="32" spans="1:6" ht="14.25">
      <c r="A32" s="52"/>
      <c r="B32" s="54">
        <f>TSM_S!H$13</f>
        <v>3.5281385281385282</v>
      </c>
      <c r="C32" s="46">
        <f>TSM_S!H$18</f>
        <v>4</v>
      </c>
      <c r="D32" s="55">
        <f>TSM_S!H$14</f>
        <v>0.83722270850214497</v>
      </c>
      <c r="E32" s="54">
        <f>TSM_S!H$15</f>
        <v>3.8951125542414373E-2</v>
      </c>
      <c r="F32" s="49" t="str">
        <f>TSM_S!H$16&amp;"/"&amp;TSM_S!H$17</f>
        <v>4/317</v>
      </c>
    </row>
    <row r="33" spans="1:6" ht="15.75">
      <c r="A33" s="50" t="s">
        <v>222</v>
      </c>
      <c r="B33" s="46" t="s">
        <v>203</v>
      </c>
      <c r="C33" s="48" t="s">
        <v>204</v>
      </c>
      <c r="D33" s="48" t="s">
        <v>205</v>
      </c>
      <c r="E33" s="48" t="s">
        <v>206</v>
      </c>
      <c r="F33" s="48" t="s">
        <v>207</v>
      </c>
    </row>
    <row r="34" spans="1:6" ht="14.25">
      <c r="A34" s="51" t="s">
        <v>223</v>
      </c>
      <c r="B34" s="46">
        <f>TSM_S!I$9</f>
        <v>0</v>
      </c>
      <c r="C34" s="46">
        <f>TSM_S!I$8</f>
        <v>2</v>
      </c>
      <c r="D34" s="48">
        <f>TSM_S!I$12</f>
        <v>2</v>
      </c>
      <c r="E34" s="46">
        <f>TSM_S!I$11</f>
        <v>2</v>
      </c>
      <c r="F34" s="46">
        <f>TSM_S!I$10</f>
        <v>2</v>
      </c>
    </row>
    <row r="35" spans="1:6" ht="14.25">
      <c r="A35" s="52"/>
      <c r="B35" s="46" t="s">
        <v>208</v>
      </c>
      <c r="C35" s="48" t="s">
        <v>209</v>
      </c>
      <c r="D35" s="48" t="s">
        <v>210</v>
      </c>
      <c r="E35" s="48" t="s">
        <v>227</v>
      </c>
      <c r="F35" s="48" t="s">
        <v>211</v>
      </c>
    </row>
    <row r="36" spans="1:6" ht="14.25">
      <c r="A36" s="52"/>
      <c r="B36" s="54">
        <f>TSM_S!I$13</f>
        <v>1.7943722943722944</v>
      </c>
      <c r="C36" s="46">
        <f>TSM_S!I$18</f>
        <v>2</v>
      </c>
      <c r="D36" s="55">
        <f>TSM_S!I$14</f>
        <v>0.44542837595145462</v>
      </c>
      <c r="E36" s="54">
        <f>TSM_S!I$15</f>
        <v>2.0723203534313124E-2</v>
      </c>
      <c r="F36" s="49" t="str">
        <f>TSM_S!I$16&amp;"/"&amp;TSM_S!I$17</f>
        <v>2/375</v>
      </c>
    </row>
    <row r="37" spans="1:6" ht="15.75">
      <c r="A37" s="50" t="s">
        <v>225</v>
      </c>
      <c r="B37" s="46" t="s">
        <v>203</v>
      </c>
      <c r="C37" s="48" t="s">
        <v>204</v>
      </c>
      <c r="D37" s="48" t="s">
        <v>205</v>
      </c>
      <c r="E37" s="48" t="s">
        <v>206</v>
      </c>
      <c r="F37" s="48" t="s">
        <v>207</v>
      </c>
    </row>
    <row r="38" spans="1:6" ht="14.25">
      <c r="A38" s="51" t="s">
        <v>223</v>
      </c>
      <c r="B38" s="46">
        <f>TSM_S!J$9</f>
        <v>0</v>
      </c>
      <c r="C38" s="46" t="e">
        <f>TSM_S!J$8</f>
        <v>#NUM!</v>
      </c>
      <c r="D38" s="48" t="e">
        <f>TSM_S!J$12</f>
        <v>#NUM!</v>
      </c>
      <c r="E38" s="46" t="e">
        <f>TSM_S!J$11</f>
        <v>#NUM!</v>
      </c>
      <c r="F38" s="46">
        <f>TSM_S!J$10</f>
        <v>0</v>
      </c>
    </row>
    <row r="39" spans="1:6" ht="14.25">
      <c r="A39" s="52"/>
      <c r="B39" s="46" t="s">
        <v>208</v>
      </c>
      <c r="C39" s="48" t="s">
        <v>209</v>
      </c>
      <c r="D39" s="48" t="s">
        <v>210</v>
      </c>
      <c r="E39" s="48" t="s">
        <v>227</v>
      </c>
      <c r="F39" s="48" t="s">
        <v>211</v>
      </c>
    </row>
    <row r="40" spans="1:6" ht="14.25">
      <c r="A40" s="52"/>
      <c r="B40" s="54" t="e">
        <f>TSM_S!J$13</f>
        <v>#DIV/0!</v>
      </c>
      <c r="C40" s="46">
        <f>TSM_S!J$18</f>
        <v>0</v>
      </c>
      <c r="D40" s="55" t="e">
        <f>TSM_S!J$14</f>
        <v>#DIV/0!</v>
      </c>
      <c r="E40" s="54" t="e">
        <f>TSM_S!J$15</f>
        <v>#DIV/0!</v>
      </c>
      <c r="F40" s="49" t="e">
        <f>TSM_S!J$16&amp;"/"&amp;TSM_S!J$17</f>
        <v>#N/A</v>
      </c>
    </row>
    <row r="41" spans="1:6" ht="15.75">
      <c r="A41" s="50" t="s">
        <v>226</v>
      </c>
      <c r="B41" s="46" t="s">
        <v>203</v>
      </c>
      <c r="C41" s="48" t="s">
        <v>204</v>
      </c>
      <c r="D41" s="48" t="s">
        <v>205</v>
      </c>
      <c r="E41" s="48" t="s">
        <v>206</v>
      </c>
      <c r="F41" s="48" t="s">
        <v>207</v>
      </c>
    </row>
    <row r="42" spans="1:6" ht="14.25">
      <c r="A42" s="51" t="s">
        <v>223</v>
      </c>
      <c r="B42" s="46">
        <f>TSM_S!K$9</f>
        <v>0</v>
      </c>
      <c r="C42" s="46" t="e">
        <f>TSM_S!K$8</f>
        <v>#NUM!</v>
      </c>
      <c r="D42" s="48" t="e">
        <f>TSM_S!K$12</f>
        <v>#NUM!</v>
      </c>
      <c r="E42" s="46" t="e">
        <f>TSM_S!K$11</f>
        <v>#NUM!</v>
      </c>
      <c r="F42" s="46">
        <f>TSM_S!K$10</f>
        <v>0</v>
      </c>
    </row>
    <row r="43" spans="1:6" ht="14.25">
      <c r="A43" s="52"/>
      <c r="B43" s="46" t="s">
        <v>208</v>
      </c>
      <c r="C43" s="48" t="s">
        <v>209</v>
      </c>
      <c r="D43" s="48" t="s">
        <v>210</v>
      </c>
      <c r="E43" s="48" t="s">
        <v>227</v>
      </c>
      <c r="F43" s="48" t="s">
        <v>211</v>
      </c>
    </row>
    <row r="44" spans="1:6" ht="14.25">
      <c r="A44" s="52"/>
      <c r="B44" s="54" t="e">
        <f>TSM_S!K$13</f>
        <v>#DIV/0!</v>
      </c>
      <c r="C44" s="46">
        <f>TSM_S!K$18</f>
        <v>0</v>
      </c>
      <c r="D44" s="55" t="e">
        <f>TSM_S!K$14</f>
        <v>#DIV/0!</v>
      </c>
      <c r="E44" s="54" t="e">
        <f>TSM_S!K$15</f>
        <v>#DIV/0!</v>
      </c>
      <c r="F44" s="49" t="e">
        <f>TSM_S!K$16&amp;"/"&amp;TSM_S!K$17</f>
        <v>#N/A</v>
      </c>
    </row>
  </sheetData>
  <mergeCells count="1">
    <mergeCell ref="A2:A10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0"/>
  <sheetViews>
    <sheetView tabSelected="1" topLeftCell="D49" zoomScale="115" zoomScaleNormal="115" workbookViewId="0">
      <selection activeCell="J50" sqref="J50"/>
    </sheetView>
  </sheetViews>
  <sheetFormatPr defaultRowHeight="13.5"/>
  <cols>
    <col min="1" max="1" width="14" customWidth="1"/>
    <col min="2" max="2" width="17" customWidth="1"/>
    <col min="3" max="3" width="11.75" customWidth="1"/>
    <col min="4" max="10" width="13.875" customWidth="1"/>
    <col min="11" max="12" width="13.375" customWidth="1"/>
    <col min="13" max="13" width="18.125" customWidth="1"/>
    <col min="14" max="14" width="19.875" customWidth="1"/>
    <col min="16" max="16" width="11.25" customWidth="1"/>
  </cols>
  <sheetData>
    <row r="1" spans="1:12" ht="14.25" customHeight="1">
      <c r="B1" s="109" t="s">
        <v>53</v>
      </c>
      <c r="C1" s="110"/>
      <c r="D1" s="110"/>
      <c r="E1" s="110"/>
    </row>
    <row r="2" spans="1:12" ht="15">
      <c r="B2" s="108" t="s">
        <v>251</v>
      </c>
      <c r="C2" s="108"/>
      <c r="D2" s="124"/>
      <c r="E2" s="124"/>
    </row>
    <row r="3" spans="1:12" ht="15">
      <c r="A3" s="17" t="s">
        <v>60</v>
      </c>
      <c r="B3" s="40">
        <f>AVERAGE(TSM_S!L24:L543)</f>
        <v>69.601731601731601</v>
      </c>
      <c r="C3" s="125" t="s">
        <v>189</v>
      </c>
      <c r="D3" s="126"/>
      <c r="E3" s="127"/>
      <c r="F3" s="127"/>
      <c r="G3" s="127"/>
      <c r="H3" s="127"/>
      <c r="I3" s="127"/>
      <c r="J3" s="127"/>
      <c r="K3" s="42" t="s">
        <v>36</v>
      </c>
      <c r="L3" s="42">
        <f>TSM_S!M1</f>
        <v>462</v>
      </c>
    </row>
    <row r="4" spans="1:12" ht="15">
      <c r="A4" s="17" t="s">
        <v>61</v>
      </c>
      <c r="B4" s="40">
        <f>STDEV(TSM_S!L24:L543)</f>
        <v>14.629236958965372</v>
      </c>
      <c r="C4" s="42" t="s">
        <v>39</v>
      </c>
      <c r="D4" s="42" t="s">
        <v>67</v>
      </c>
      <c r="E4" s="42" t="s">
        <v>50</v>
      </c>
      <c r="F4" s="42" t="s">
        <v>51</v>
      </c>
      <c r="G4" s="42" t="s">
        <v>63</v>
      </c>
      <c r="H4" s="42" t="s">
        <v>64</v>
      </c>
      <c r="I4" s="42" t="s">
        <v>168</v>
      </c>
      <c r="J4" s="42" t="s">
        <v>65</v>
      </c>
      <c r="K4" s="42" t="s">
        <v>66</v>
      </c>
      <c r="L4" s="42" t="s">
        <v>68</v>
      </c>
    </row>
    <row r="5" spans="1:12">
      <c r="A5" s="17" t="s">
        <v>62</v>
      </c>
      <c r="B5" s="40">
        <f>B4^2</f>
        <v>214.0145740015584</v>
      </c>
      <c r="C5" s="42" t="s">
        <v>40</v>
      </c>
      <c r="D5" s="42">
        <f>TSM_S!AD42</f>
        <v>11</v>
      </c>
      <c r="E5" s="43">
        <f>TSM_S!AE42</f>
        <v>2.3809523809523808E-2</v>
      </c>
      <c r="F5" s="42">
        <f>TSM_S!AF42</f>
        <v>2.3809523809523808E-2</v>
      </c>
      <c r="G5" s="42">
        <v>39.5</v>
      </c>
      <c r="H5" s="44">
        <f>(G5-$B$3)/$B$4</f>
        <v>-2.0576419457943138</v>
      </c>
      <c r="I5" s="44">
        <f>IF(H5&gt;=0,LOOKUP(H5,NDT_O!$D$2:$D$501,NDT_O!$C$2:$C$501),1-LOOKUP(-1*H5,NDT_O!$D$2:$D$501,NDT_O!$C$2:$C$501))</f>
        <v>2.0199999999999996E-2</v>
      </c>
      <c r="J5" s="44">
        <f>I5</f>
        <v>2.0199999999999996E-2</v>
      </c>
      <c r="K5" s="44">
        <f t="shared" ref="K5:K12" si="0">$L$3*J5</f>
        <v>9.332399999999998</v>
      </c>
      <c r="L5" s="42">
        <f>D5^2/K5</f>
        <v>12.965582272512968</v>
      </c>
    </row>
    <row r="6" spans="1:12">
      <c r="A6" s="18" t="s">
        <v>59</v>
      </c>
      <c r="B6" s="41" t="s">
        <v>137</v>
      </c>
      <c r="C6" s="42" t="s">
        <v>29</v>
      </c>
      <c r="D6" s="42">
        <f>TSM_S!AD43</f>
        <v>31</v>
      </c>
      <c r="E6" s="44">
        <f>TSM_S!AE43</f>
        <v>6.7099567099567103E-2</v>
      </c>
      <c r="F6" s="44">
        <f>TSM_S!AF43</f>
        <v>9.0909090909090912E-2</v>
      </c>
      <c r="G6" s="42">
        <f t="shared" ref="G6:G12" si="1">G5+10</f>
        <v>49.5</v>
      </c>
      <c r="H6" s="44">
        <f t="shared" ref="H6:H12" si="2">(G6-$B$3)/$B$4</f>
        <v>-1.3740792946423954</v>
      </c>
      <c r="I6" s="44">
        <f>IF(H6&gt;=0,LOOKUP(H6,NDT_O!$D$2:$D$501,NDT_O!$C$2:$C$501),1-LOOKUP(-1*H6,NDT_O!$D$2:$D$501,NDT_O!$C$2:$C$501))</f>
        <v>8.5300000000000042E-2</v>
      </c>
      <c r="J6" s="44">
        <f>I6-I5</f>
        <v>6.5100000000000047E-2</v>
      </c>
      <c r="K6" s="44">
        <f t="shared" si="0"/>
        <v>30.076200000000021</v>
      </c>
      <c r="L6" s="44">
        <f t="shared" ref="L6:L12" si="3">D6^2/K6</f>
        <v>31.952174809317643</v>
      </c>
    </row>
    <row r="7" spans="1:12">
      <c r="A7" s="18" t="s">
        <v>138</v>
      </c>
      <c r="B7" s="41">
        <v>0.05</v>
      </c>
      <c r="C7" s="42" t="s">
        <v>30</v>
      </c>
      <c r="D7" s="42">
        <f>TSM_S!AD44</f>
        <v>75</v>
      </c>
      <c r="E7" s="44">
        <f>TSM_S!AE44</f>
        <v>0.16233766233766234</v>
      </c>
      <c r="F7" s="44">
        <f>TSM_S!AF44</f>
        <v>0.25324675324675328</v>
      </c>
      <c r="G7" s="42">
        <f t="shared" si="1"/>
        <v>59.5</v>
      </c>
      <c r="H7" s="44">
        <f t="shared" si="2"/>
        <v>-0.69051664349047692</v>
      </c>
      <c r="I7" s="44">
        <f>IF(H7&gt;=0,LOOKUP(H7,NDT_O!$D$2:$D$501,NDT_O!$C$2:$C$501),1-LOOKUP(-1*H7,NDT_O!$D$2:$D$501,NDT_O!$C$2:$C$501))</f>
        <v>0.24509999999999998</v>
      </c>
      <c r="J7" s="44">
        <f>I7-I6</f>
        <v>0.15979999999999994</v>
      </c>
      <c r="K7" s="44">
        <f t="shared" si="0"/>
        <v>73.827599999999975</v>
      </c>
      <c r="L7" s="44">
        <f t="shared" si="3"/>
        <v>76.191017993270833</v>
      </c>
    </row>
    <row r="8" spans="1:12" ht="15">
      <c r="A8" s="23" t="s">
        <v>161</v>
      </c>
      <c r="B8" s="41">
        <v>11.07</v>
      </c>
      <c r="C8" s="42" t="s">
        <v>31</v>
      </c>
      <c r="D8" s="42">
        <f>TSM_S!AD45</f>
        <v>109</v>
      </c>
      <c r="E8" s="44">
        <f>TSM_S!AE45</f>
        <v>0.23593073593073594</v>
      </c>
      <c r="F8" s="44">
        <f>TSM_S!AF45</f>
        <v>0.48917748917748921</v>
      </c>
      <c r="G8" s="42">
        <f t="shared" si="1"/>
        <v>69.5</v>
      </c>
      <c r="H8" s="44">
        <f t="shared" si="2"/>
        <v>-6.9539923385583992E-3</v>
      </c>
      <c r="I8" s="44">
        <f>IF(H8&gt;=0,LOOKUP(H8,NDT_O!$D$2:$D$501,NDT_O!$C$2:$C$501),1-LOOKUP(-1*H8,NDT_O!$D$2:$D$501,NDT_O!$C$2:$C$501))</f>
        <v>0.5</v>
      </c>
      <c r="J8" s="44">
        <f t="shared" ref="J8:J12" si="4">I8-I7</f>
        <v>0.25490000000000002</v>
      </c>
      <c r="K8" s="44">
        <f t="shared" si="0"/>
        <v>117.7638</v>
      </c>
      <c r="L8" s="44">
        <f t="shared" si="3"/>
        <v>100.88838845213894</v>
      </c>
    </row>
    <row r="9" spans="1:12" ht="15">
      <c r="A9" s="18" t="s">
        <v>163</v>
      </c>
      <c r="B9" s="40">
        <f>SUM(L5:L12)-L3</f>
        <v>17.682494679478054</v>
      </c>
      <c r="C9" s="42" t="s">
        <v>32</v>
      </c>
      <c r="D9" s="42">
        <f>TSM_S!AD46</f>
        <v>104</v>
      </c>
      <c r="E9" s="44">
        <f>TSM_S!AE46</f>
        <v>0.22510822510822512</v>
      </c>
      <c r="F9" s="44">
        <f>TSM_S!AF46</f>
        <v>0.7142857142857143</v>
      </c>
      <c r="G9" s="42">
        <f t="shared" si="1"/>
        <v>79.5</v>
      </c>
      <c r="H9" s="44">
        <f t="shared" si="2"/>
        <v>0.67660865881336019</v>
      </c>
      <c r="I9" s="44">
        <f>IF(H9&gt;=0,LOOKUP(H9,NDT_O!$D$2:$D$501,NDT_O!$C$2:$C$501),1-LOOKUP(-1*H9,NDT_O!$D$2:$D$501,NDT_O!$C$2:$C$501))</f>
        <v>0.74860000000000004</v>
      </c>
      <c r="J9" s="44">
        <f t="shared" si="4"/>
        <v>0.24860000000000004</v>
      </c>
      <c r="K9" s="44">
        <f t="shared" si="0"/>
        <v>114.85320000000002</v>
      </c>
      <c r="L9" s="44">
        <f t="shared" si="3"/>
        <v>94.172387012290457</v>
      </c>
    </row>
    <row r="10" spans="1:12">
      <c r="A10" s="17"/>
      <c r="B10" s="41"/>
      <c r="C10" s="42" t="s">
        <v>33</v>
      </c>
      <c r="D10" s="42">
        <f>TSM_S!AD47</f>
        <v>95</v>
      </c>
      <c r="E10" s="44">
        <f>TSM_S!AE47</f>
        <v>0.20562770562770563</v>
      </c>
      <c r="F10" s="44">
        <f>TSM_S!AF47</f>
        <v>0.91991341991341991</v>
      </c>
      <c r="G10" s="42">
        <f t="shared" si="1"/>
        <v>89.5</v>
      </c>
      <c r="H10" s="44">
        <f t="shared" si="2"/>
        <v>1.3601713099652786</v>
      </c>
      <c r="I10" s="44">
        <f>IF(H10&gt;=0,LOOKUP(H10,NDT_O!$D$2:$D$501,NDT_O!$C$2:$C$501),1-LOOKUP(-1*H10,NDT_O!$D$2:$D$501,NDT_O!$C$2:$C$501))</f>
        <v>0.91310000000000002</v>
      </c>
      <c r="J10" s="44">
        <f t="shared" si="4"/>
        <v>0.16449999999999998</v>
      </c>
      <c r="K10" s="44">
        <f t="shared" si="0"/>
        <v>75.998999999999995</v>
      </c>
      <c r="L10" s="44">
        <f t="shared" si="3"/>
        <v>118.75156252055949</v>
      </c>
    </row>
    <row r="11" spans="1:12">
      <c r="A11" s="18" t="s">
        <v>69</v>
      </c>
      <c r="B11" s="41" t="str">
        <f>IF(B9&gt;=B8,"拒绝假设H0","接收假设H0")</f>
        <v>拒绝假设H0</v>
      </c>
      <c r="C11" s="42" t="s">
        <v>44</v>
      </c>
      <c r="D11" s="42">
        <f>TSM_S!AD48</f>
        <v>37</v>
      </c>
      <c r="E11" s="44">
        <f>TSM_S!AE48</f>
        <v>8.0086580086580081E-2</v>
      </c>
      <c r="F11" s="42">
        <f>TSM_S!AF48</f>
        <v>1</v>
      </c>
      <c r="G11" s="42">
        <f t="shared" si="1"/>
        <v>99.5</v>
      </c>
      <c r="H11" s="44">
        <f t="shared" si="2"/>
        <v>2.0437339611171974</v>
      </c>
      <c r="I11" s="44">
        <f>IF(H11&gt;=0,LOOKUP(H11,NDT_O!$D$2:$D$501,NDT_O!$C$2:$C$501),1-LOOKUP(-1*H11,NDT_O!$D$2:$D$501,NDT_O!$C$2:$C$501))</f>
        <v>0.97929999999999995</v>
      </c>
      <c r="J11" s="44">
        <f t="shared" si="4"/>
        <v>6.6199999999999926E-2</v>
      </c>
      <c r="K11" s="44">
        <f t="shared" si="0"/>
        <v>30.584399999999967</v>
      </c>
      <c r="L11" s="44">
        <f t="shared" si="3"/>
        <v>44.761381619387713</v>
      </c>
    </row>
    <row r="12" spans="1:12">
      <c r="C12" s="42" t="s">
        <v>43</v>
      </c>
      <c r="D12" s="42">
        <f>TSM_S!AD49</f>
        <v>0</v>
      </c>
      <c r="E12" s="43">
        <f>TSM_S!AE49</f>
        <v>0</v>
      </c>
      <c r="F12" s="42">
        <f>TSM_S!AF49</f>
        <v>1</v>
      </c>
      <c r="G12" s="42">
        <f t="shared" si="1"/>
        <v>109.5</v>
      </c>
      <c r="H12" s="44">
        <f t="shared" si="2"/>
        <v>2.7272966122691158</v>
      </c>
      <c r="I12" s="44">
        <f>IF(H12&gt;=0,LOOKUP(H12,NDT_O!$D$2:$D$501,NDT_O!$C$2:$C$501),1-LOOKUP(-1*H12,NDT_O!$D$2:$D$501,NDT_O!$C$2:$C$501))</f>
        <v>0.99670000000000003</v>
      </c>
      <c r="J12" s="44">
        <f t="shared" si="4"/>
        <v>1.7400000000000082E-2</v>
      </c>
      <c r="K12" s="44">
        <f t="shared" si="0"/>
        <v>8.0388000000000375</v>
      </c>
      <c r="L12" s="42">
        <f t="shared" si="3"/>
        <v>0</v>
      </c>
    </row>
    <row r="13" spans="1:12" ht="15">
      <c r="A13" t="s">
        <v>70</v>
      </c>
      <c r="B13" s="28" t="s">
        <v>166</v>
      </c>
    </row>
    <row r="14" spans="1:12">
      <c r="B14" s="28"/>
    </row>
    <row r="15" spans="1:12">
      <c r="B15" s="1" t="s">
        <v>252</v>
      </c>
    </row>
    <row r="16" spans="1:12">
      <c r="A16" s="66" t="s">
        <v>60</v>
      </c>
      <c r="B16" s="40">
        <f>B3</f>
        <v>69.601731601731601</v>
      </c>
      <c r="D16" t="s">
        <v>255</v>
      </c>
      <c r="E16">
        <f>TSM_S!P22/SQRT(6*(L3-2)/((L3+1)*(L3+3)))</f>
        <v>-4.088095015834428</v>
      </c>
    </row>
    <row r="17" spans="1:12">
      <c r="A17" s="66" t="s">
        <v>61</v>
      </c>
      <c r="B17" s="40">
        <f>B4</f>
        <v>14.629236958965372</v>
      </c>
    </row>
    <row r="18" spans="1:12">
      <c r="A18" s="66" t="s">
        <v>62</v>
      </c>
      <c r="B18" s="40">
        <f>B17^2</f>
        <v>214.0145740015584</v>
      </c>
    </row>
    <row r="19" spans="1:12">
      <c r="A19" s="67" t="s">
        <v>59</v>
      </c>
      <c r="B19" s="41" t="s">
        <v>137</v>
      </c>
      <c r="D19" t="s">
        <v>256</v>
      </c>
      <c r="E19">
        <f>(TSM_S!Q22+6/(PQ!L3+1))/SQRT(24*L3*(L3-2)*(L3-3)/((L3+1)*(L3+1)*(L3+3)*(L3+5)))</f>
        <v>1.6161565009993499</v>
      </c>
    </row>
    <row r="20" spans="1:12">
      <c r="A20" s="67" t="s">
        <v>138</v>
      </c>
      <c r="B20" s="41">
        <v>0.1</v>
      </c>
      <c r="F20" s="26"/>
    </row>
    <row r="21" spans="1:12">
      <c r="A21" s="79" t="s">
        <v>253</v>
      </c>
      <c r="B21" s="28">
        <v>1.96</v>
      </c>
      <c r="D21" s="80" t="s">
        <v>254</v>
      </c>
      <c r="E21" t="str">
        <f>IF(AND(ABS(E16)&lt;B21,ABS(E19)&lt;B21),"接收假设H0","拒绝假设H0")</f>
        <v>拒绝假设H0</v>
      </c>
    </row>
    <row r="23" spans="1:12" ht="18" customHeight="1">
      <c r="B23" s="16" t="s">
        <v>273</v>
      </c>
      <c r="C23" s="1"/>
    </row>
    <row r="24" spans="1:12" ht="16.5" customHeight="1">
      <c r="B24" t="s">
        <v>274</v>
      </c>
      <c r="C24" t="s">
        <v>275</v>
      </c>
      <c r="D24" t="s">
        <v>276</v>
      </c>
      <c r="E24" t="s">
        <v>277</v>
      </c>
      <c r="F24" t="s">
        <v>278</v>
      </c>
      <c r="G24" t="s">
        <v>279</v>
      </c>
      <c r="H24" t="s">
        <v>280</v>
      </c>
      <c r="I24" t="s">
        <v>281</v>
      </c>
      <c r="J24" s="11" t="s">
        <v>272</v>
      </c>
      <c r="K24" s="11"/>
    </row>
    <row r="25" spans="1:12">
      <c r="A25" s="17" t="s">
        <v>75</v>
      </c>
      <c r="B25" s="38">
        <f>1-SUM(TSM_S!D24:D543)/(TSM_S!$M$1*TPS!B3)</f>
        <v>0.18479437229437234</v>
      </c>
      <c r="C25" s="38">
        <f>1-SUM(TSM_S!E24:E543)/(TSM_S!$M$1*TPS!C3)</f>
        <v>0.28242047807265203</v>
      </c>
      <c r="D25" s="38">
        <f>1-SUM(TSM_S!F24:F543)/(TSM_S!$M$1*TPS!D3)</f>
        <v>0.38695114409400122</v>
      </c>
      <c r="E25" s="38">
        <f>1-SUM(TSM_S!G24:G543)/(TSM_S!$M$1*TPS!E3)</f>
        <v>0.29298082869511444</v>
      </c>
      <c r="F25" s="38">
        <f>1-SUM(TSM_S!H24:H543)/(TSM_S!$M$1*TPS!F3)</f>
        <v>0.11796536796536794</v>
      </c>
      <c r="G25" s="38">
        <f>1-SUM(TSM_S!I24:I543)/(TSM_S!$M$1*TPS!G3)</f>
        <v>0.1028138528138528</v>
      </c>
      <c r="H25" s="38" t="e">
        <f>1-SUM(TSM_S!J24:J543)/(TSM_S!$M$1*TPS!H3)</f>
        <v>#DIV/0!</v>
      </c>
      <c r="I25" s="38" t="e">
        <f>1-SUM(TSM_S!K24:K543)/(TSM_S!$M$1*TPS!I3)</f>
        <v>#DIV/0!</v>
      </c>
      <c r="J25" s="39">
        <f>SUM(IFERROR(B25,0)*TPS!B3,IFERROR(C25,0)*TPS!C3,IFERROR(D25,0)*TPS!D3,IFERROR(E25,0)*TPS!E3,IFERROR(F25,0)*TPS!F3,IFERROR(G25,0)*TPS!G3,IFERROR(H25,0)*TPS!H3,IFERROR(I25,0)*TPS!I3)/TPS!J3</f>
        <v>0.30398268398268402</v>
      </c>
    </row>
    <row r="26" spans="1:12">
      <c r="A26" s="17" t="s">
        <v>265</v>
      </c>
      <c r="B26" s="38">
        <f>COVAR(TSM_S!D24:D543,TSM_S!$L$24:$L$543)/(SQRT(VARP(TSM_S!D24:D543)*VARP(TSM_S!$L$24:$L$543)))</f>
        <v>0.33433318002253254</v>
      </c>
      <c r="C26" s="38">
        <f>COVAR(TSM_S!E24:E543,TSM_S!$L$24:$L$543)/(SQRT(VARP(TSM_S!E24:E543)*VARP(TSM_S!$L$24:$L$543)))</f>
        <v>0.68793657377763917</v>
      </c>
      <c r="D26" s="38">
        <f>COVAR(TSM_S!F24:F543,TSM_S!$L$24:$L$543)/(SQRT(VARP(TSM_S!F24:F543)*VARP(TSM_S!$L$24:$L$543)))</f>
        <v>0.83500581794276185</v>
      </c>
      <c r="E26" s="38">
        <f>COVAR(TSM_S!G24:G543,TSM_S!$L$24:$L$543)/(SQRT(VARP(TSM_S!G24:G543)*VARP(TSM_S!$L$24:$L$543)))</f>
        <v>0.79557827635912381</v>
      </c>
      <c r="F26" s="38">
        <f>COVAR(TSM_S!H24:H543,TSM_S!$L$24:$L$543)/(SQRT(VARP(TSM_S!H24:H543)*VARP(TSM_S!$L$24:$L$543)))</f>
        <v>0.20706983893626216</v>
      </c>
      <c r="G26" s="38">
        <f>COVAR(TSM_S!I24:I543,TSM_S!$L$24:$L$543)/(SQRT(VARP(TSM_S!I24:I543)*VARP(TSM_S!$L$24:$L$543)))</f>
        <v>0.18913574575774622</v>
      </c>
      <c r="H26" s="38" t="e">
        <f>COVAR(TSM_S!J24:J543,TSM_S!$L$24:$L$543)/(SQRT(VARP(TSM_S!J24:J543)*VARP(TSM_S!$L$24:$L$543)))</f>
        <v>#DIV/0!</v>
      </c>
      <c r="I26" s="38" t="e">
        <f>COVAR(TSM_S!K24:K543,TSM_S!$L$24:$L$543)/(SQRT(VARP(TSM_S!K24:K543)*VARP(TSM_S!$L$24:$L$543)))</f>
        <v>#DIV/0!</v>
      </c>
      <c r="J26" s="39">
        <f>SUM(IFERROR(B26,0)*TPS!B3,IFERROR(C26,0)*TPS!C3,IFERROR(D26,0)*TPS!D3,IFERROR(E26,0)*TPS!E3,IFERROR(F26,0)*TPS!F3,IFERROR(G26,0)*TPS!G3,IFERROR(H26,0)*TPS!H3,IFERROR(I26,0)*TPS!I3)/TPS!J3</f>
        <v>0.71205152850378639</v>
      </c>
      <c r="K26" t="s">
        <v>267</v>
      </c>
    </row>
    <row r="27" spans="1:12">
      <c r="A27" s="66" t="s">
        <v>266</v>
      </c>
      <c r="B27" s="38">
        <f>COVAR(TSM_S!D24:D543,TSM_S!$N$24:$N$543)/(SQRT(VARP(TSM_S!D24:D543)*VARP(TSM_S!$N$24:$N$543)))</f>
        <v>0.33556984723162353</v>
      </c>
      <c r="C27" s="38">
        <f>COVAR(TSM_S!E24:E543,TSM_S!$N$24:$N$543)/(SQRT(VARP(TSM_S!E24:E543)*VARP(TSM_S!$N$24:$N$543)))</f>
        <v>0.62175365953628081</v>
      </c>
      <c r="D27" s="38">
        <f>COVAR(TSM_S!F24:F543,TSM_S!$N$24:$N$543)/(SQRT(VARP(TSM_S!F24:F543)*VARP(TSM_S!$N$24:$N$543)))</f>
        <v>0.79816585912886817</v>
      </c>
      <c r="E27" s="38">
        <f>COVAR(TSM_S!G24:G543,TSM_S!$N$24:$N$543)/(SQRT(VARP(TSM_S!G24:G543)*VARP(TSM_S!$N$24:$N$543)))</f>
        <v>0.74764483531770576</v>
      </c>
      <c r="F27" s="38">
        <f>COVAR(TSM_S!H24:H543,TSM_S!$N$24:$N$543)/(SQRT(VARP(TSM_S!H24:H543)*VARP(TSM_S!$N$24:$N$543)))</f>
        <v>0.2004815003834024</v>
      </c>
      <c r="G27" s="38">
        <f>COVAR(TSM_S!I24:I543,TSM_S!$N$24:$N$543)/(SQRT(VARP(TSM_S!I24:I543)*VARP(TSM_S!$N$24:$N$543)))</f>
        <v>0.17356088075121207</v>
      </c>
      <c r="H27" s="38" t="e">
        <f>COVAR(TSM_S!J24:J543,TSM_S!$N$24:$N$543)/(SQRT(VARP(TSM_S!J24:J543)*VARP(TSM_S!$N$24:$N$543)))</f>
        <v>#DIV/0!</v>
      </c>
      <c r="I27" s="38" t="e">
        <f>COVAR(TSM_S!K24:K543,TSM_S!$N$24:$N$543)/(SQRT(VARP(TSM_S!K24:K543)*VARP(TSM_S!$N$24:$N$543)))</f>
        <v>#DIV/0!</v>
      </c>
      <c r="J27" s="39">
        <f>SUM(IFERROR(B27,0)*TPS!B3,IFERROR(C27,0)*TPS!C3,IFERROR(D27,0)*TPS!D3,IFERROR(E27,0)*TPS!E3,IFERROR(F27,0)*TPS!F3,IFERROR(G27,0)*TPS!G3,IFERROR(H27,0)*TPS!H3,IFERROR(I27,0)*TPS!I3)/TPS!J3</f>
        <v>0.6700380116862964</v>
      </c>
      <c r="K27" t="s">
        <v>268</v>
      </c>
    </row>
    <row r="28" spans="1:12">
      <c r="A28" s="66" t="s">
        <v>269</v>
      </c>
      <c r="B28" s="38">
        <f>1-0.25*((B$25-0.2)*(SIGN(B$25-0.2)-1)/0.2+(0.8-B$25)*(SIGN(0.8-B$25)-1)/0.8+(B$27-0.4)*(SIGN(B$27-0.4)-1)/0.4)</f>
        <v>0.88144823977546016</v>
      </c>
      <c r="C28" s="38">
        <f t="shared" ref="C28:I28" si="5">1-0.25*((C$25-0.2)*(SIGN(C$25-0.2)-1)/0.2+(C$27-0.4)*(SIGN(C$27-0.4)-1)/0.4+(0.8-C$27)*(SIGN(0.8-C$27)-1)/0.8)</f>
        <v>1</v>
      </c>
      <c r="D28" s="38">
        <f t="shared" si="5"/>
        <v>1</v>
      </c>
      <c r="E28" s="38">
        <f t="shared" si="5"/>
        <v>1</v>
      </c>
      <c r="F28" s="38">
        <f t="shared" si="5"/>
        <v>0.54551529539267274</v>
      </c>
      <c r="G28" s="38">
        <f>1-0.25*((G$25-0.2)*(SIGN(G$25-0.2)-1)/0.2+(0.8-G$25)*(SIGN(0.8-G$25)-1)/0.8+(G$27-0.4)*(SIGN(G$27-0.4)-1)/0.4)</f>
        <v>0.4739857329736471</v>
      </c>
      <c r="H28" s="38" t="e">
        <f t="shared" si="5"/>
        <v>#DIV/0!</v>
      </c>
      <c r="I28" s="38" t="e">
        <f t="shared" si="5"/>
        <v>#DIV/0!</v>
      </c>
      <c r="J28" s="81"/>
    </row>
    <row r="29" spans="1:12">
      <c r="A29" t="s">
        <v>167</v>
      </c>
      <c r="B29" s="38">
        <f>POWER(TSM_S!D14,2)</f>
        <v>1.4691617131964236</v>
      </c>
      <c r="C29" s="38">
        <f>POWER(TSM_S!E14,2)</f>
        <v>29.47395085030659</v>
      </c>
      <c r="D29" s="38">
        <f>POWER(TSM_S!F14,2)</f>
        <v>40.895085030659857</v>
      </c>
      <c r="E29" s="38">
        <f>POWER(TSM_S!G14,2)</f>
        <v>37.806669108187549</v>
      </c>
      <c r="F29" s="38">
        <f>POWER(TSM_S!H14,2)</f>
        <v>0.70094186363166766</v>
      </c>
      <c r="G29" s="38">
        <f>POWER(TSM_S!I14,2)</f>
        <v>0.19840643810275041</v>
      </c>
      <c r="H29" s="38" t="e">
        <f>POWER(TSM_S!J14,2)</f>
        <v>#DIV/0!</v>
      </c>
      <c r="I29" s="38" t="e">
        <f>POWER(TSM_S!K14,2)</f>
        <v>#DIV/0!</v>
      </c>
      <c r="J29" s="38">
        <f>TSM_S!B14</f>
        <v>214.0145740015584</v>
      </c>
    </row>
    <row r="30" spans="1:12">
      <c r="A30" s="17" t="s">
        <v>74</v>
      </c>
      <c r="B30" s="13"/>
      <c r="C30" s="13"/>
      <c r="D30" s="13"/>
      <c r="E30" s="13"/>
      <c r="F30" s="13"/>
      <c r="G30" s="13"/>
      <c r="H30" s="13"/>
      <c r="I30" s="13"/>
      <c r="J30" s="39">
        <f>(TPS!K3/(TPS!K3-1))*(1-SUM(IFERROR(B29,0),IFERROR(C29,0),IFERROR(D29,0),IFERROR(E29,0),IFERROR(F29,0),IFERROR(G29,0),IFERROR(H29,0),IFERROR(I29,0))/J29)</f>
        <v>0.58016810946746145</v>
      </c>
    </row>
    <row r="31" spans="1:12">
      <c r="A31" s="17" t="s">
        <v>76</v>
      </c>
      <c r="B31" s="13"/>
      <c r="C31" s="13"/>
      <c r="D31" s="13"/>
      <c r="E31" s="13"/>
      <c r="F31" s="13"/>
      <c r="G31" s="13"/>
      <c r="H31" s="13"/>
      <c r="I31" s="13"/>
      <c r="J31" s="39">
        <f>CORREL(TSM_S!L24:L543,TSM_S!M24:M543)</f>
        <v>0.45214593804995185</v>
      </c>
      <c r="L31" s="82"/>
    </row>
    <row r="32" spans="1:12">
      <c r="A32" s="12" t="s">
        <v>58</v>
      </c>
    </row>
    <row r="33" spans="1:10" ht="36.75" customHeight="1">
      <c r="B33" s="128" t="s">
        <v>271</v>
      </c>
      <c r="C33" s="129"/>
      <c r="D33" s="129"/>
      <c r="E33" s="129"/>
      <c r="F33" s="129"/>
      <c r="G33" s="129"/>
      <c r="H33" s="129"/>
      <c r="I33" s="129"/>
      <c r="J33" s="129"/>
    </row>
    <row r="34" spans="1:10" ht="29.25" customHeight="1">
      <c r="B34" s="128" t="s">
        <v>270</v>
      </c>
      <c r="C34" s="128"/>
      <c r="D34" s="128"/>
      <c r="E34" s="128"/>
      <c r="F34" s="128"/>
      <c r="G34" s="128"/>
      <c r="H34" s="128"/>
      <c r="I34" s="128"/>
      <c r="J34" s="128"/>
    </row>
    <row r="35" spans="1:10" ht="34.5" customHeight="1">
      <c r="B35" s="128" t="s">
        <v>126</v>
      </c>
      <c r="C35" s="128"/>
      <c r="D35" s="128"/>
      <c r="E35" s="128"/>
      <c r="F35" s="128"/>
      <c r="G35" s="128"/>
      <c r="H35" s="128"/>
      <c r="I35" s="128"/>
      <c r="J35" s="128"/>
    </row>
    <row r="36" spans="1:10" ht="13.5" customHeight="1">
      <c r="B36" s="130" t="s">
        <v>87</v>
      </c>
      <c r="C36" s="130"/>
      <c r="D36" s="130"/>
      <c r="E36" s="130"/>
      <c r="F36" s="130"/>
      <c r="G36" s="130"/>
      <c r="H36" s="130"/>
      <c r="I36" s="130"/>
      <c r="J36" s="130"/>
    </row>
    <row r="37" spans="1:10" ht="20.25" customHeight="1"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0.75" customHeight="1">
      <c r="F38" s="12"/>
      <c r="G38" s="12"/>
    </row>
    <row r="39" spans="1:10">
      <c r="B39" s="1" t="s">
        <v>136</v>
      </c>
      <c r="C39" s="1"/>
    </row>
    <row r="40" spans="1:10">
      <c r="A40" s="110" t="s">
        <v>307</v>
      </c>
      <c r="B40" s="110"/>
      <c r="C40" s="110"/>
      <c r="D40" s="110"/>
      <c r="E40" s="110"/>
      <c r="F40" s="110"/>
      <c r="G40" s="110"/>
      <c r="H40" s="110"/>
      <c r="I40" s="110"/>
      <c r="J40" s="123"/>
    </row>
    <row r="41" spans="1:10">
      <c r="B41" s="83" t="s">
        <v>282</v>
      </c>
      <c r="C41" t="s">
        <v>283</v>
      </c>
      <c r="D41" t="s">
        <v>85</v>
      </c>
      <c r="E41" t="s">
        <v>284</v>
      </c>
      <c r="F41" t="s">
        <v>86</v>
      </c>
      <c r="G41" t="s">
        <v>285</v>
      </c>
      <c r="H41" t="s">
        <v>97</v>
      </c>
      <c r="I41" t="s">
        <v>286</v>
      </c>
      <c r="J41" t="s">
        <v>99</v>
      </c>
    </row>
    <row r="42" spans="1:10">
      <c r="A42" t="s">
        <v>117</v>
      </c>
      <c r="B42" s="83">
        <v>0</v>
      </c>
      <c r="C42">
        <v>0.3</v>
      </c>
      <c r="D42" t="s">
        <v>105</v>
      </c>
      <c r="E42">
        <v>0.1</v>
      </c>
      <c r="F42" t="s">
        <v>111</v>
      </c>
      <c r="G42">
        <v>0.1</v>
      </c>
      <c r="H42" t="s">
        <v>98</v>
      </c>
      <c r="I42">
        <v>0.1</v>
      </c>
      <c r="J42" t="s">
        <v>100</v>
      </c>
    </row>
    <row r="43" spans="1:10">
      <c r="A43" t="s">
        <v>77</v>
      </c>
      <c r="B43" s="83">
        <v>0.1</v>
      </c>
      <c r="C43">
        <v>0.5</v>
      </c>
      <c r="D43" t="s">
        <v>106</v>
      </c>
      <c r="E43">
        <v>0.2</v>
      </c>
      <c r="F43" t="s">
        <v>88</v>
      </c>
      <c r="G43">
        <v>0.2</v>
      </c>
      <c r="H43" t="s">
        <v>123</v>
      </c>
      <c r="I43">
        <v>0.2</v>
      </c>
      <c r="J43" t="s">
        <v>131</v>
      </c>
    </row>
    <row r="44" spans="1:10">
      <c r="A44" t="s">
        <v>84</v>
      </c>
      <c r="B44" s="83">
        <v>0.2</v>
      </c>
      <c r="C44">
        <v>0.8</v>
      </c>
      <c r="D44" t="s">
        <v>108</v>
      </c>
      <c r="E44">
        <v>0.3</v>
      </c>
      <c r="F44" t="s">
        <v>89</v>
      </c>
      <c r="G44">
        <v>0.3</v>
      </c>
      <c r="H44" t="s">
        <v>124</v>
      </c>
      <c r="I44">
        <v>0.3</v>
      </c>
      <c r="J44" t="s">
        <v>132</v>
      </c>
    </row>
    <row r="45" spans="1:10">
      <c r="A45" t="s">
        <v>142</v>
      </c>
      <c r="B45" s="83">
        <v>0.3</v>
      </c>
      <c r="C45">
        <v>0.9</v>
      </c>
      <c r="D45" t="s">
        <v>109</v>
      </c>
      <c r="E45">
        <v>0.4</v>
      </c>
      <c r="F45" t="s">
        <v>95</v>
      </c>
      <c r="G45">
        <v>0.4</v>
      </c>
      <c r="H45" t="s">
        <v>122</v>
      </c>
      <c r="I45">
        <v>0.4</v>
      </c>
      <c r="J45" t="s">
        <v>128</v>
      </c>
    </row>
    <row r="46" spans="1:10">
      <c r="A46" t="s">
        <v>78</v>
      </c>
      <c r="B46" s="83">
        <v>0.4</v>
      </c>
      <c r="C46">
        <v>1</v>
      </c>
      <c r="D46" t="s">
        <v>110</v>
      </c>
      <c r="E46">
        <v>0.5</v>
      </c>
      <c r="F46" t="s">
        <v>96</v>
      </c>
      <c r="G46">
        <v>0.5</v>
      </c>
      <c r="H46" t="s">
        <v>125</v>
      </c>
      <c r="I46">
        <v>0.5</v>
      </c>
      <c r="J46" t="s">
        <v>129</v>
      </c>
    </row>
    <row r="47" spans="1:10">
      <c r="A47" t="s">
        <v>79</v>
      </c>
      <c r="B47" s="83">
        <v>0.5</v>
      </c>
      <c r="C47">
        <v>0.7</v>
      </c>
      <c r="D47" t="s">
        <v>115</v>
      </c>
      <c r="E47">
        <v>0.6</v>
      </c>
      <c r="F47" t="s">
        <v>91</v>
      </c>
      <c r="G47">
        <v>0.6</v>
      </c>
      <c r="H47" t="s">
        <v>121</v>
      </c>
      <c r="I47">
        <v>0.6</v>
      </c>
      <c r="J47" t="s">
        <v>130</v>
      </c>
    </row>
    <row r="48" spans="1:10">
      <c r="A48" t="s">
        <v>80</v>
      </c>
      <c r="B48" s="83">
        <v>0.6</v>
      </c>
      <c r="C48">
        <v>0.6</v>
      </c>
      <c r="D48" t="s">
        <v>107</v>
      </c>
      <c r="E48">
        <v>0.7</v>
      </c>
      <c r="F48" t="s">
        <v>92</v>
      </c>
      <c r="G48">
        <v>0.7</v>
      </c>
      <c r="H48" t="s">
        <v>118</v>
      </c>
      <c r="I48">
        <v>0.7</v>
      </c>
      <c r="J48" t="s">
        <v>101</v>
      </c>
    </row>
    <row r="49" spans="1:10">
      <c r="A49" t="s">
        <v>81</v>
      </c>
      <c r="B49" s="83">
        <v>0.7</v>
      </c>
      <c r="C49">
        <v>0.4</v>
      </c>
      <c r="D49" t="s">
        <v>114</v>
      </c>
      <c r="E49">
        <v>0.8</v>
      </c>
      <c r="F49" t="s">
        <v>93</v>
      </c>
      <c r="G49">
        <v>0.8</v>
      </c>
      <c r="H49" t="s">
        <v>120</v>
      </c>
      <c r="I49">
        <v>0.8</v>
      </c>
      <c r="J49" t="s">
        <v>102</v>
      </c>
    </row>
    <row r="50" spans="1:10">
      <c r="A50" t="s">
        <v>82</v>
      </c>
      <c r="B50" s="83">
        <v>0.8</v>
      </c>
      <c r="C50">
        <v>0.2</v>
      </c>
      <c r="D50" t="s">
        <v>112</v>
      </c>
      <c r="E50">
        <v>0.9</v>
      </c>
      <c r="F50" t="s">
        <v>94</v>
      </c>
      <c r="G50">
        <v>0.9</v>
      </c>
      <c r="H50" t="s">
        <v>127</v>
      </c>
      <c r="I50">
        <v>0.9</v>
      </c>
      <c r="J50" t="s">
        <v>103</v>
      </c>
    </row>
    <row r="51" spans="1:10">
      <c r="A51" t="s">
        <v>83</v>
      </c>
      <c r="B51" s="84">
        <v>0.9</v>
      </c>
      <c r="C51">
        <v>0.1</v>
      </c>
      <c r="D51" t="s">
        <v>113</v>
      </c>
      <c r="E51">
        <v>1</v>
      </c>
      <c r="F51" t="s">
        <v>90</v>
      </c>
      <c r="G51">
        <v>1</v>
      </c>
      <c r="H51" t="s">
        <v>119</v>
      </c>
      <c r="I51">
        <v>1</v>
      </c>
      <c r="J51" t="s">
        <v>104</v>
      </c>
    </row>
    <row r="52" spans="1:10">
      <c r="A52" s="121" t="s">
        <v>116</v>
      </c>
      <c r="B52" s="122"/>
      <c r="C52" s="17">
        <f>LOOKUP(INT(J25*10)/10,B42:B51,C42:C51)</f>
        <v>0.9</v>
      </c>
      <c r="D52" s="17" t="str">
        <f>LOOKUP(INT(J25*10)/10,B42:B51,D42:D51)</f>
        <v>适中</v>
      </c>
      <c r="E52" s="17">
        <f>LOOKUP(INT(J27*10)/10,B42:B51,E42:E51)</f>
        <v>0.7</v>
      </c>
      <c r="F52" s="17" t="str">
        <f>LOOKUP(INT(J27*10)/10,B42:B51,F42:F51)</f>
        <v>区分度好+</v>
      </c>
      <c r="G52" s="17">
        <f>LOOKUP(INT(J30*10)/10,B42:B51,G42:G51)</f>
        <v>0.6</v>
      </c>
      <c r="H52" s="17" t="str">
        <f>LOOKUP(INT(J30*10)/10,B42:B51,H42:H51)</f>
        <v>信度一般</v>
      </c>
      <c r="I52" s="17">
        <f>LOOKUP(INT(J31*10)/10,B42:B51,I42:I51)</f>
        <v>0.5</v>
      </c>
      <c r="J52" s="17" t="str">
        <f>LOOKUP(INT(J31*10)/10,B42:B51,J42:J51)</f>
        <v>效度合格</v>
      </c>
    </row>
    <row r="54" spans="1:10">
      <c r="A54" s="85" t="s">
        <v>288</v>
      </c>
      <c r="B54" s="70"/>
      <c r="C54" s="69"/>
      <c r="D54" s="69"/>
      <c r="E54" s="69"/>
      <c r="F54" s="86"/>
      <c r="G54" s="85">
        <f>0.447*C52+0.249*E52+0.166*G52+0.138*I52</f>
        <v>0.74520000000000008</v>
      </c>
      <c r="H54" s="69"/>
      <c r="I54" s="69"/>
      <c r="J54" s="69" t="str">
        <f>IF(G54&gt;=0.8,"试卷质量好",IF(G54&gt;=0.6,"试卷质量合格",IF(G54&gt;=0.45,"试卷质量欠佳","试卷质量不合格格")))</f>
        <v>试卷质量合格</v>
      </c>
    </row>
    <row r="55" spans="1:10">
      <c r="B55" t="s">
        <v>289</v>
      </c>
    </row>
    <row r="56" spans="1:10">
      <c r="A56" s="85" t="s">
        <v>293</v>
      </c>
      <c r="B56" s="70"/>
      <c r="C56" s="69"/>
      <c r="D56" s="69"/>
      <c r="E56" s="69"/>
      <c r="F56" s="86"/>
      <c r="G56" s="89">
        <f>0.447*(1-0.5*((J25-0.2)*(SIGN(J25-0.2)-1)/0.2+(0.8-J25)*(SIGN(0.8-J25)-1)/0.8))*C52+0.249*(1-0.5*(J27-0.4)*(SIGN(J27-0.4)-1)/0.4)*E52+0.166*(1-0.5*(J30-0.6)*(SIGN(J30-0.6)-1)/0.6)*G52+0.138*(1-0.5*(J31-0.4)*(SIGN(J31-0.4)-1)/0.4)*I52</f>
        <v>0.74190790617159852</v>
      </c>
      <c r="H56" s="69"/>
      <c r="I56" s="69"/>
      <c r="J56" s="69" t="str">
        <f>IF(G56&gt;=0.8,"试卷质量好",IF(G56&gt;=0.6,"试卷质量合格",IF(G56&gt;=0.45,"试卷质量欠佳","试卷质量不合格格")))</f>
        <v>试卷质量合格</v>
      </c>
    </row>
    <row r="57" spans="1:10" ht="21" customHeight="1">
      <c r="B57" t="s">
        <v>140</v>
      </c>
      <c r="C57" t="s">
        <v>141</v>
      </c>
      <c r="D57" t="s">
        <v>135</v>
      </c>
      <c r="E57" s="71" t="s">
        <v>287</v>
      </c>
    </row>
    <row r="58" spans="1:10" ht="20.25" customHeight="1">
      <c r="A58" t="s">
        <v>133</v>
      </c>
      <c r="B58" s="38">
        <v>-0.1</v>
      </c>
      <c r="C58" s="38">
        <v>0.1</v>
      </c>
      <c r="D58" s="38">
        <f>TSM_S!P14</f>
        <v>-0.46437856912436898</v>
      </c>
      <c r="E58" t="s">
        <v>292</v>
      </c>
      <c r="F58">
        <f>IF(AND(D58&gt;=B58,D58&lt;=C58),1,IF(D58&lt;B58,EXP(D58-B58),EXP(-(D58-C58))))</f>
        <v>0.69462818017952277</v>
      </c>
    </row>
    <row r="59" spans="1:10" ht="21" customHeight="1">
      <c r="A59" t="s">
        <v>134</v>
      </c>
      <c r="B59" s="38">
        <v>-0.6</v>
      </c>
      <c r="C59" s="38">
        <v>0.6</v>
      </c>
      <c r="D59" s="38">
        <f>TSM_S!Q14</f>
        <v>0.36638760437784557</v>
      </c>
      <c r="E59" t="s">
        <v>291</v>
      </c>
      <c r="F59">
        <f>IF(AND(D59&gt;=B59,D58&lt;=C59),1,IF(D59&lt;B59,EXP(D59-B59),EXP(-(D59-C59))))</f>
        <v>1</v>
      </c>
    </row>
    <row r="60" spans="1:10" ht="21" customHeight="1">
      <c r="B60" s="38" t="s">
        <v>290</v>
      </c>
      <c r="C60" s="38"/>
      <c r="D60" s="38"/>
    </row>
    <row r="61" spans="1:10">
      <c r="A61" s="85" t="s">
        <v>295</v>
      </c>
      <c r="B61" s="85"/>
      <c r="C61" s="85"/>
      <c r="D61" s="85"/>
      <c r="E61" s="85"/>
      <c r="F61" s="88"/>
      <c r="G61" s="87">
        <f>(F58+F59)/2*G56</f>
        <v>0.62862902244818797</v>
      </c>
      <c r="H61" s="85"/>
      <c r="I61" s="85"/>
      <c r="J61" s="85" t="str">
        <f>IF(G61&gt;=0.8,"试卷质量好",IF(G61&gt;=0.6,"试卷质量合格",IF(G61&gt;=0.45,"试卷质量欠佳","试卷质量不合格格")))</f>
        <v>试卷质量合格</v>
      </c>
    </row>
    <row r="62" spans="1:10">
      <c r="A62" s="68"/>
      <c r="B62" s="68" t="s">
        <v>297</v>
      </c>
      <c r="C62" s="68" t="s">
        <v>298</v>
      </c>
      <c r="D62" s="68" t="s">
        <v>299</v>
      </c>
      <c r="E62" s="68" t="s">
        <v>300</v>
      </c>
      <c r="F62" s="68" t="s">
        <v>301</v>
      </c>
      <c r="G62" s="68" t="s">
        <v>302</v>
      </c>
      <c r="H62" s="68" t="s">
        <v>303</v>
      </c>
      <c r="I62" s="68" t="s">
        <v>304</v>
      </c>
      <c r="J62" s="68" t="s">
        <v>305</v>
      </c>
    </row>
    <row r="63" spans="1:10">
      <c r="A63" t="s">
        <v>294</v>
      </c>
      <c r="B63">
        <f>IF(TPS!B3&lt;&gt;0,IF(AND(TSM_S!D21&gt;=(TSM_S!D22-15%),TSM_S!D21&lt;=(TSM_S!D22+15%)),1,IF(TSM_S!D21&lt;(TSM_S!D22-15%),EXP(TSM_S!D21-(TSM_S!D22-15%)), EXP(-(TSM_S!D21-(TSM_S!D22+15%))))),0)</f>
        <v>0.85310345181425651</v>
      </c>
      <c r="C63">
        <f>IF(TPS!C3&lt;&gt;0,IF(AND(TSM_S!E21&gt;=(TSM_S!E22-15%),TSM_S!E21&lt;=(TSM_S!E22+15%)),1,IF(TSM_S!E21&lt;(TSM_S!E22-15%),EXP(TSM_S!E21-(TSM_S!E22-15%)), EXP(-(TSM_S!E21-(TSM_S!E22+15%))))),0)</f>
        <v>0.98028354266670115</v>
      </c>
      <c r="D63">
        <f>IF(TPS!D3&lt;&gt;0,IF(AND(TSM_S!F21&gt;=(TSM_S!F22-15%),TSM_S!F21&lt;=(TSM_S!F22+15%)),1,IF(TSM_S!F21&lt;(TSM_S!F22-15%),EXP(TSM_S!F21-(TSM_S!F22-15%)), EXP(-(TSM_S!F21-(TSM_S!F22+15%))))),0)</f>
        <v>1</v>
      </c>
      <c r="E63">
        <f>IF(TPS!E3&lt;&gt;0,IF(AND(TSM_S!G21&gt;=(TSM_S!G22-15%),TSM_S!G21&lt;=(TSM_S!G22+15%)),1,IF(TSM_S!G21&lt;(TSM_S!G22-15%),EXP(TSM_S!G21-(TSM_S!G22-15%)), EXP(-(TSM_S!G21-(TSM_S!G22+15%))))),0)</f>
        <v>1</v>
      </c>
      <c r="F63">
        <f>IF(TPS!F3&lt;&gt;0,IF(AND(TSM_S!H21&gt;=(TSM_S!H22-15%),TSM_S!H21&lt;=(TSM_S!H22+15%)),1,IF(TSM_S!H21&lt;(TSM_S!H22-15%),EXP(TSM_S!H21-(TSM_S!H22-15%)), EXP(-(TSM_S!H21-(TSM_S!H22+15%))))),0)</f>
        <v>0.99740596773405654</v>
      </c>
      <c r="G63">
        <f>IF(TPS!G3&lt;&gt;0,IF(AND(TSM_S!I21&gt;=(TSM_S!I22-15%),TSM_S!I21&lt;=(TSM_S!I22+15%)),1,IF(TSM_S!I21&lt;(TSM_S!I22-15%),EXP(TSM_S!I21-(TSM_S!I22-15%)), EXP(-(TSM_S!I21-(TSM_S!I22+15%))))),0)</f>
        <v>1</v>
      </c>
      <c r="H63">
        <f>IF(TPS!H3&lt;&gt;0,IF(AND(TSM_S!J21&gt;=(TSM_S!J22-15%),TSM_S!J21&lt;=(TSM_S!J22+15%)),1,IF(TSM_S!J21&lt;(TSM_S!J22-15%),EXP(TSM_S!J21-(TSM_S!J22-15%)), EXP(-(TSM_S!J21-(TSM_S!J22+15%))))),0)</f>
        <v>0</v>
      </c>
      <c r="I63">
        <f>IF(TPS!I3&lt;&gt;0,IF(AND(TSM_S!K21&gt;=(TSM_S!K22-15%),TSM_S!K21&lt;=(TSM_S!K22+15%)),1,IF(TSM_S!K21&lt;(TSM_S!K22-15%),EXP(TSM_S!K21-(TSM_S!K22-15%)), EXP(-(TSM_S!K21-(TSM_S!K22+15%))))),0)</f>
        <v>0</v>
      </c>
      <c r="J63">
        <f>IF(TPS!J3&lt;&gt;0,IF(AND(TSM_S!L21&gt;=(TSM_S!L22-20%),TSM_S!L21&lt;=(TSM_S!L22+20%)),1,IF(TSM_S!L21&lt;(TSM_S!L22-20%),EXP(TSM_S!L21-(TSM_S!L22-20%)), EXP(-(TSM_S!L21-(TSM_S!L22+20%))))),0)</f>
        <v>1</v>
      </c>
    </row>
    <row r="64" spans="1:10">
      <c r="A64" s="85" t="s">
        <v>296</v>
      </c>
      <c r="B64" s="85"/>
      <c r="C64" s="85"/>
      <c r="D64" s="85"/>
      <c r="E64" s="85"/>
      <c r="F64" s="85"/>
      <c r="G64" s="87">
        <f>MIN(J63,AVERAGEIF(B63:I63,"&lt;&gt;0"))*G61</f>
        <v>0.61090094665583305</v>
      </c>
      <c r="H64" s="85"/>
      <c r="I64" s="85"/>
      <c r="J64" s="85" t="str">
        <f>IF(G64&gt;=0.8,"试卷质量好",IF(G64&gt;=0.6,"试卷质量合格",IF(G64&gt;=0.45,"试卷质量欠佳","试卷质量不合格格")))</f>
        <v>试卷质量合格</v>
      </c>
    </row>
    <row r="65" spans="1:10" ht="16.5" customHeight="1">
      <c r="A65" s="73"/>
      <c r="B65" s="72"/>
      <c r="C65" s="72"/>
      <c r="D65" s="72"/>
      <c r="E65" s="72"/>
      <c r="F65" s="72"/>
      <c r="G65" s="73" t="s">
        <v>306</v>
      </c>
      <c r="H65" s="73"/>
      <c r="I65" s="72"/>
      <c r="J65" s="72"/>
    </row>
    <row r="69" spans="1:10">
      <c r="B69" s="38">
        <f>-2*SQRT(6/$L$3)</f>
        <v>-0.22792115291927589</v>
      </c>
      <c r="C69" s="38">
        <f>2*SQRT(6/$L$3)</f>
        <v>0.22792115291927589</v>
      </c>
      <c r="D69" t="s">
        <v>313</v>
      </c>
    </row>
    <row r="70" spans="1:10">
      <c r="B70" s="38">
        <f>-2*SQRT(24/$L$3)</f>
        <v>-0.45584230583855179</v>
      </c>
      <c r="C70" s="38">
        <f>2*SQRT(24/$L$3)</f>
        <v>0.45584230583855179</v>
      </c>
      <c r="D70" t="s">
        <v>314</v>
      </c>
    </row>
  </sheetData>
  <mergeCells count="9">
    <mergeCell ref="A52:B52"/>
    <mergeCell ref="A40:J40"/>
    <mergeCell ref="B1:E1"/>
    <mergeCell ref="B2:E2"/>
    <mergeCell ref="C3:J3"/>
    <mergeCell ref="B33:J33"/>
    <mergeCell ref="B34:J34"/>
    <mergeCell ref="B35:J35"/>
    <mergeCell ref="B36:J36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2049" r:id="rId4">
          <objectPr defaultSize="0" autoPict="0" r:id="rId5">
            <anchor moveWithCells="1">
              <from>
                <xdr:col>6</xdr:col>
                <xdr:colOff>57150</xdr:colOff>
                <xdr:row>56</xdr:row>
                <xdr:rowOff>85725</xdr:rowOff>
              </from>
              <to>
                <xdr:col>7</xdr:col>
                <xdr:colOff>952500</xdr:colOff>
                <xdr:row>59</xdr:row>
                <xdr:rowOff>238125</xdr:rowOff>
              </to>
            </anchor>
          </objectPr>
        </oleObject>
      </mc:Choice>
      <mc:Fallback>
        <oleObject progId="Visio.Drawing.11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opLeftCell="A13" workbookViewId="0">
      <selection activeCell="I24" sqref="I24"/>
    </sheetView>
  </sheetViews>
  <sheetFormatPr defaultRowHeight="13.5"/>
  <cols>
    <col min="1" max="1" width="14.75" bestFit="1" customWidth="1"/>
    <col min="2" max="2" width="7.75" bestFit="1" customWidth="1"/>
    <col min="3" max="3" width="10.5" bestFit="1" customWidth="1"/>
  </cols>
  <sheetData>
    <row r="1" spans="1:6" ht="15">
      <c r="A1" t="s">
        <v>186</v>
      </c>
      <c r="B1" t="s">
        <v>187</v>
      </c>
      <c r="C1" s="35" t="s">
        <v>185</v>
      </c>
      <c r="D1" t="s">
        <v>188</v>
      </c>
    </row>
    <row r="2" spans="1:6">
      <c r="A2">
        <v>0</v>
      </c>
      <c r="B2" s="12" t="s">
        <v>175</v>
      </c>
      <c r="C2">
        <v>0.5</v>
      </c>
      <c r="D2">
        <f>表2_2[[#This Row],[B]]+表2_2[[#This Row],[S]]</f>
        <v>0</v>
      </c>
    </row>
    <row r="3" spans="1:6">
      <c r="A3">
        <v>0</v>
      </c>
      <c r="B3" s="12" t="s">
        <v>176</v>
      </c>
      <c r="C3">
        <v>0.504</v>
      </c>
      <c r="D3">
        <f>表2_2[[#This Row],[B]]+表2_2[[#This Row],[S]]</f>
        <v>0.01</v>
      </c>
    </row>
    <row r="4" spans="1:6">
      <c r="A4">
        <v>0</v>
      </c>
      <c r="B4" s="12" t="s">
        <v>177</v>
      </c>
      <c r="C4">
        <v>0.50800000000000001</v>
      </c>
      <c r="D4">
        <f>表2_2[[#This Row],[B]]+表2_2[[#This Row],[S]]</f>
        <v>0.02</v>
      </c>
      <c r="F4">
        <f>LOOKUP(0.5476,表2_2[φ(x)  ],表2_2[x=B+S])</f>
        <v>0.11</v>
      </c>
    </row>
    <row r="5" spans="1:6">
      <c r="A5">
        <v>0</v>
      </c>
      <c r="B5" s="12" t="s">
        <v>178</v>
      </c>
      <c r="C5">
        <v>0.51200000000000001</v>
      </c>
      <c r="D5">
        <f>表2_2[[#This Row],[B]]+表2_2[[#This Row],[S]]</f>
        <v>0.03</v>
      </c>
    </row>
    <row r="6" spans="1:6">
      <c r="A6">
        <v>0</v>
      </c>
      <c r="B6" s="12" t="s">
        <v>179</v>
      </c>
      <c r="C6">
        <v>0.51600000000000001</v>
      </c>
      <c r="D6">
        <f>表2_2[[#This Row],[B]]+表2_2[[#This Row],[S]]</f>
        <v>0.04</v>
      </c>
    </row>
    <row r="7" spans="1:6">
      <c r="A7">
        <v>0</v>
      </c>
      <c r="B7" s="12" t="s">
        <v>180</v>
      </c>
      <c r="C7">
        <v>0.51990000000000003</v>
      </c>
      <c r="D7">
        <f>表2_2[[#This Row],[B]]+表2_2[[#This Row],[S]]</f>
        <v>0.05</v>
      </c>
    </row>
    <row r="8" spans="1:6">
      <c r="A8">
        <v>0</v>
      </c>
      <c r="B8" s="12" t="s">
        <v>181</v>
      </c>
      <c r="C8">
        <v>0.52390000000000003</v>
      </c>
      <c r="D8">
        <f>表2_2[[#This Row],[B]]+表2_2[[#This Row],[S]]</f>
        <v>0.06</v>
      </c>
    </row>
    <row r="9" spans="1:6">
      <c r="A9">
        <v>0</v>
      </c>
      <c r="B9" s="12" t="s">
        <v>182</v>
      </c>
      <c r="C9">
        <v>0.52790000000000004</v>
      </c>
      <c r="D9">
        <f>表2_2[[#This Row],[B]]+表2_2[[#This Row],[S]]</f>
        <v>7.0000000000000007E-2</v>
      </c>
    </row>
    <row r="10" spans="1:6">
      <c r="A10">
        <v>0</v>
      </c>
      <c r="B10" s="12" t="s">
        <v>183</v>
      </c>
      <c r="C10">
        <v>0.53190000000000004</v>
      </c>
      <c r="D10">
        <f>表2_2[[#This Row],[B]]+表2_2[[#This Row],[S]]</f>
        <v>0.08</v>
      </c>
    </row>
    <row r="11" spans="1:6">
      <c r="A11">
        <v>0</v>
      </c>
      <c r="B11" s="12" t="s">
        <v>184</v>
      </c>
      <c r="C11">
        <v>0.53590000000000004</v>
      </c>
      <c r="D11">
        <f>表2_2[[#This Row],[B]]+表2_2[[#This Row],[S]]</f>
        <v>0.09</v>
      </c>
    </row>
    <row r="12" spans="1:6">
      <c r="A12">
        <v>0.1</v>
      </c>
      <c r="B12" s="12" t="s">
        <v>175</v>
      </c>
      <c r="C12">
        <v>0.53979999999999995</v>
      </c>
      <c r="D12">
        <f>表2_2[[#This Row],[B]]+表2_2[[#This Row],[S]]</f>
        <v>0.1</v>
      </c>
    </row>
    <row r="13" spans="1:6">
      <c r="A13">
        <v>0.1</v>
      </c>
      <c r="B13" s="12" t="s">
        <v>176</v>
      </c>
      <c r="C13">
        <v>0.54379999999999995</v>
      </c>
      <c r="D13">
        <f>表2_2[[#This Row],[B]]+表2_2[[#This Row],[S]]</f>
        <v>0.11</v>
      </c>
    </row>
    <row r="14" spans="1:6">
      <c r="A14">
        <v>0.1</v>
      </c>
      <c r="B14" s="12" t="s">
        <v>177</v>
      </c>
      <c r="C14">
        <v>0.54779999999999995</v>
      </c>
      <c r="D14">
        <f>表2_2[[#This Row],[B]]+表2_2[[#This Row],[S]]</f>
        <v>0.12000000000000001</v>
      </c>
    </row>
    <row r="15" spans="1:6">
      <c r="A15">
        <v>0.1</v>
      </c>
      <c r="B15" s="12" t="s">
        <v>178</v>
      </c>
      <c r="C15">
        <v>0.55169999999999997</v>
      </c>
      <c r="D15">
        <f>表2_2[[#This Row],[B]]+表2_2[[#This Row],[S]]</f>
        <v>0.13</v>
      </c>
    </row>
    <row r="16" spans="1:6">
      <c r="A16">
        <v>0.1</v>
      </c>
      <c r="B16" s="12" t="s">
        <v>179</v>
      </c>
      <c r="C16">
        <v>0.55569999999999997</v>
      </c>
      <c r="D16">
        <f>表2_2[[#This Row],[B]]+表2_2[[#This Row],[S]]</f>
        <v>0.14000000000000001</v>
      </c>
    </row>
    <row r="17" spans="1:4">
      <c r="A17">
        <v>0.1</v>
      </c>
      <c r="B17" s="12" t="s">
        <v>180</v>
      </c>
      <c r="C17">
        <v>0.55959999999999999</v>
      </c>
      <c r="D17">
        <f>表2_2[[#This Row],[B]]+表2_2[[#This Row],[S]]</f>
        <v>0.15000000000000002</v>
      </c>
    </row>
    <row r="18" spans="1:4">
      <c r="A18">
        <v>0.1</v>
      </c>
      <c r="B18" s="12" t="s">
        <v>181</v>
      </c>
      <c r="C18">
        <v>0.56359999999999999</v>
      </c>
      <c r="D18">
        <f>表2_2[[#This Row],[B]]+表2_2[[#This Row],[S]]</f>
        <v>0.16</v>
      </c>
    </row>
    <row r="19" spans="1:4">
      <c r="A19">
        <v>0.1</v>
      </c>
      <c r="B19" s="12" t="s">
        <v>182</v>
      </c>
      <c r="C19">
        <v>0.5675</v>
      </c>
      <c r="D19">
        <f>表2_2[[#This Row],[B]]+表2_2[[#This Row],[S]]</f>
        <v>0.17</v>
      </c>
    </row>
    <row r="20" spans="1:4">
      <c r="A20">
        <v>0.1</v>
      </c>
      <c r="B20" s="12" t="s">
        <v>183</v>
      </c>
      <c r="C20">
        <v>0.57140000000000002</v>
      </c>
      <c r="D20">
        <f>表2_2[[#This Row],[B]]+表2_2[[#This Row],[S]]</f>
        <v>0.18</v>
      </c>
    </row>
    <row r="21" spans="1:4">
      <c r="A21">
        <v>0.1</v>
      </c>
      <c r="B21" s="12" t="s">
        <v>184</v>
      </c>
      <c r="C21">
        <v>0.57530000000000003</v>
      </c>
      <c r="D21">
        <f>表2_2[[#This Row],[B]]+表2_2[[#This Row],[S]]</f>
        <v>0.19</v>
      </c>
    </row>
    <row r="22" spans="1:4">
      <c r="A22">
        <v>0.2</v>
      </c>
      <c r="B22" s="12" t="s">
        <v>175</v>
      </c>
      <c r="C22">
        <v>0.57930000000000004</v>
      </c>
      <c r="D22">
        <f>表2_2[[#This Row],[B]]+表2_2[[#This Row],[S]]</f>
        <v>0.2</v>
      </c>
    </row>
    <row r="23" spans="1:4">
      <c r="A23">
        <v>0.2</v>
      </c>
      <c r="B23" s="12" t="s">
        <v>176</v>
      </c>
      <c r="C23">
        <v>0.58320000000000005</v>
      </c>
      <c r="D23">
        <f>表2_2[[#This Row],[B]]+表2_2[[#This Row],[S]]</f>
        <v>0.21000000000000002</v>
      </c>
    </row>
    <row r="24" spans="1:4">
      <c r="A24">
        <v>0.2</v>
      </c>
      <c r="B24" s="12" t="s">
        <v>177</v>
      </c>
      <c r="C24">
        <v>0.58709999999999996</v>
      </c>
      <c r="D24">
        <f>表2_2[[#This Row],[B]]+表2_2[[#This Row],[S]]</f>
        <v>0.22</v>
      </c>
    </row>
    <row r="25" spans="1:4">
      <c r="A25">
        <v>0.2</v>
      </c>
      <c r="B25" s="12" t="s">
        <v>178</v>
      </c>
      <c r="C25">
        <v>0.59099999999999997</v>
      </c>
      <c r="D25">
        <f>表2_2[[#This Row],[B]]+表2_2[[#This Row],[S]]</f>
        <v>0.23</v>
      </c>
    </row>
    <row r="26" spans="1:4">
      <c r="A26">
        <v>0.2</v>
      </c>
      <c r="B26" s="12" t="s">
        <v>179</v>
      </c>
      <c r="C26">
        <v>0.5948</v>
      </c>
      <c r="D26">
        <f>表2_2[[#This Row],[B]]+表2_2[[#This Row],[S]]</f>
        <v>0.24000000000000002</v>
      </c>
    </row>
    <row r="27" spans="1:4">
      <c r="A27">
        <v>0.2</v>
      </c>
      <c r="B27" s="12" t="s">
        <v>180</v>
      </c>
      <c r="C27">
        <v>0.59870000000000001</v>
      </c>
      <c r="D27">
        <f>表2_2[[#This Row],[B]]+表2_2[[#This Row],[S]]</f>
        <v>0.25</v>
      </c>
    </row>
    <row r="28" spans="1:4">
      <c r="A28">
        <v>0.2</v>
      </c>
      <c r="B28" s="12" t="s">
        <v>181</v>
      </c>
      <c r="C28">
        <v>0.60260000000000002</v>
      </c>
      <c r="D28">
        <f>表2_2[[#This Row],[B]]+表2_2[[#This Row],[S]]</f>
        <v>0.26</v>
      </c>
    </row>
    <row r="29" spans="1:4">
      <c r="A29">
        <v>0.2</v>
      </c>
      <c r="B29" s="12" t="s">
        <v>182</v>
      </c>
      <c r="C29">
        <v>0.60640000000000005</v>
      </c>
      <c r="D29">
        <f>表2_2[[#This Row],[B]]+表2_2[[#This Row],[S]]</f>
        <v>0.27</v>
      </c>
    </row>
    <row r="30" spans="1:4">
      <c r="A30">
        <v>0.2</v>
      </c>
      <c r="B30" s="12" t="s">
        <v>183</v>
      </c>
      <c r="C30">
        <v>0.61029999999999995</v>
      </c>
      <c r="D30">
        <f>表2_2[[#This Row],[B]]+表2_2[[#This Row],[S]]</f>
        <v>0.28000000000000003</v>
      </c>
    </row>
    <row r="31" spans="1:4">
      <c r="A31">
        <v>0.2</v>
      </c>
      <c r="B31" s="12" t="s">
        <v>184</v>
      </c>
      <c r="C31">
        <v>0.61409999999999998</v>
      </c>
      <c r="D31">
        <f>表2_2[[#This Row],[B]]+表2_2[[#This Row],[S]]</f>
        <v>0.29000000000000004</v>
      </c>
    </row>
    <row r="32" spans="1:4">
      <c r="A32">
        <v>0.3</v>
      </c>
      <c r="B32" s="12" t="s">
        <v>175</v>
      </c>
      <c r="C32">
        <v>0.6179</v>
      </c>
      <c r="D32">
        <f>表2_2[[#This Row],[B]]+表2_2[[#This Row],[S]]</f>
        <v>0.3</v>
      </c>
    </row>
    <row r="33" spans="1:4">
      <c r="A33">
        <v>0.3</v>
      </c>
      <c r="B33" s="12" t="s">
        <v>176</v>
      </c>
      <c r="C33">
        <v>0.62170000000000003</v>
      </c>
      <c r="D33">
        <f>表2_2[[#This Row],[B]]+表2_2[[#This Row],[S]]</f>
        <v>0.31</v>
      </c>
    </row>
    <row r="34" spans="1:4">
      <c r="A34">
        <v>0.3</v>
      </c>
      <c r="B34" s="12" t="s">
        <v>177</v>
      </c>
      <c r="C34">
        <v>0.62549999999999994</v>
      </c>
      <c r="D34">
        <f>表2_2[[#This Row],[B]]+表2_2[[#This Row],[S]]</f>
        <v>0.32</v>
      </c>
    </row>
    <row r="35" spans="1:4">
      <c r="A35">
        <v>0.3</v>
      </c>
      <c r="B35" s="12" t="s">
        <v>178</v>
      </c>
      <c r="C35">
        <v>0.62929999999999997</v>
      </c>
      <c r="D35">
        <f>表2_2[[#This Row],[B]]+表2_2[[#This Row],[S]]</f>
        <v>0.32999999999999996</v>
      </c>
    </row>
    <row r="36" spans="1:4">
      <c r="A36">
        <v>0.3</v>
      </c>
      <c r="B36" s="12" t="s">
        <v>179</v>
      </c>
      <c r="C36">
        <v>0.6331</v>
      </c>
      <c r="D36">
        <f>表2_2[[#This Row],[B]]+表2_2[[#This Row],[S]]</f>
        <v>0.33999999999999997</v>
      </c>
    </row>
    <row r="37" spans="1:4">
      <c r="A37">
        <v>0.3</v>
      </c>
      <c r="B37" s="12" t="s">
        <v>180</v>
      </c>
      <c r="C37">
        <v>0.63680000000000003</v>
      </c>
      <c r="D37">
        <f>表2_2[[#This Row],[B]]+表2_2[[#This Row],[S]]</f>
        <v>0.35</v>
      </c>
    </row>
    <row r="38" spans="1:4">
      <c r="A38">
        <v>0.3</v>
      </c>
      <c r="B38" s="12" t="s">
        <v>181</v>
      </c>
      <c r="C38">
        <v>0.64059999999999995</v>
      </c>
      <c r="D38">
        <f>表2_2[[#This Row],[B]]+表2_2[[#This Row],[S]]</f>
        <v>0.36</v>
      </c>
    </row>
    <row r="39" spans="1:4">
      <c r="A39">
        <v>0.3</v>
      </c>
      <c r="B39" s="12" t="s">
        <v>182</v>
      </c>
      <c r="C39">
        <v>0.64429999999999998</v>
      </c>
      <c r="D39">
        <f>表2_2[[#This Row],[B]]+表2_2[[#This Row],[S]]</f>
        <v>0.37</v>
      </c>
    </row>
    <row r="40" spans="1:4">
      <c r="A40">
        <v>0.3</v>
      </c>
      <c r="B40" s="12" t="s">
        <v>183</v>
      </c>
      <c r="C40">
        <v>0.64800000000000002</v>
      </c>
      <c r="D40">
        <f>表2_2[[#This Row],[B]]+表2_2[[#This Row],[S]]</f>
        <v>0.38</v>
      </c>
    </row>
    <row r="41" spans="1:4">
      <c r="A41">
        <v>0.3</v>
      </c>
      <c r="B41" s="12" t="s">
        <v>184</v>
      </c>
      <c r="C41">
        <v>0.65169999999999995</v>
      </c>
      <c r="D41">
        <f>表2_2[[#This Row],[B]]+表2_2[[#This Row],[S]]</f>
        <v>0.39</v>
      </c>
    </row>
    <row r="42" spans="1:4">
      <c r="A42">
        <v>0.4</v>
      </c>
      <c r="B42" s="12" t="s">
        <v>175</v>
      </c>
      <c r="C42">
        <v>0.65539999999999998</v>
      </c>
      <c r="D42">
        <f>表2_2[[#This Row],[B]]+表2_2[[#This Row],[S]]</f>
        <v>0.4</v>
      </c>
    </row>
    <row r="43" spans="1:4">
      <c r="A43">
        <v>0.4</v>
      </c>
      <c r="B43" s="12" t="s">
        <v>176</v>
      </c>
      <c r="C43">
        <v>0.65910000000000002</v>
      </c>
      <c r="D43">
        <f>表2_2[[#This Row],[B]]+表2_2[[#This Row],[S]]</f>
        <v>0.41000000000000003</v>
      </c>
    </row>
    <row r="44" spans="1:4">
      <c r="A44">
        <v>0.4</v>
      </c>
      <c r="B44" s="12" t="s">
        <v>177</v>
      </c>
      <c r="C44">
        <v>0.66279999999999994</v>
      </c>
      <c r="D44">
        <f>表2_2[[#This Row],[B]]+表2_2[[#This Row],[S]]</f>
        <v>0.42000000000000004</v>
      </c>
    </row>
    <row r="45" spans="1:4">
      <c r="A45">
        <v>0.4</v>
      </c>
      <c r="B45" s="12" t="s">
        <v>178</v>
      </c>
      <c r="C45">
        <v>0.66639999999999999</v>
      </c>
      <c r="D45">
        <f>表2_2[[#This Row],[B]]+表2_2[[#This Row],[S]]</f>
        <v>0.43000000000000005</v>
      </c>
    </row>
    <row r="46" spans="1:4">
      <c r="A46">
        <v>0.4</v>
      </c>
      <c r="B46" s="12" t="s">
        <v>179</v>
      </c>
      <c r="C46">
        <v>0.67</v>
      </c>
      <c r="D46">
        <f>表2_2[[#This Row],[B]]+表2_2[[#This Row],[S]]</f>
        <v>0.44</v>
      </c>
    </row>
    <row r="47" spans="1:4">
      <c r="A47">
        <v>0.4</v>
      </c>
      <c r="B47" s="12" t="s">
        <v>180</v>
      </c>
      <c r="C47">
        <v>0.67359999999999998</v>
      </c>
      <c r="D47">
        <f>表2_2[[#This Row],[B]]+表2_2[[#This Row],[S]]</f>
        <v>0.45</v>
      </c>
    </row>
    <row r="48" spans="1:4">
      <c r="A48">
        <v>0.4</v>
      </c>
      <c r="B48" s="12" t="s">
        <v>181</v>
      </c>
      <c r="C48">
        <v>0.67720000000000002</v>
      </c>
      <c r="D48">
        <f>表2_2[[#This Row],[B]]+表2_2[[#This Row],[S]]</f>
        <v>0.46</v>
      </c>
    </row>
    <row r="49" spans="1:4">
      <c r="A49">
        <v>0.4</v>
      </c>
      <c r="B49" s="12" t="s">
        <v>182</v>
      </c>
      <c r="C49">
        <v>0.68079999999999996</v>
      </c>
      <c r="D49">
        <f>表2_2[[#This Row],[B]]+表2_2[[#This Row],[S]]</f>
        <v>0.47000000000000003</v>
      </c>
    </row>
    <row r="50" spans="1:4">
      <c r="A50">
        <v>0.4</v>
      </c>
      <c r="B50" s="12" t="s">
        <v>183</v>
      </c>
      <c r="C50">
        <v>0.68440000000000001</v>
      </c>
      <c r="D50">
        <f>表2_2[[#This Row],[B]]+表2_2[[#This Row],[S]]</f>
        <v>0.48000000000000004</v>
      </c>
    </row>
    <row r="51" spans="1:4">
      <c r="A51">
        <v>0.4</v>
      </c>
      <c r="B51" s="12" t="s">
        <v>184</v>
      </c>
      <c r="C51">
        <v>0.68789999999999996</v>
      </c>
      <c r="D51">
        <f>表2_2[[#This Row],[B]]+表2_2[[#This Row],[S]]</f>
        <v>0.49</v>
      </c>
    </row>
    <row r="52" spans="1:4">
      <c r="A52">
        <v>0.5</v>
      </c>
      <c r="B52" s="12" t="s">
        <v>175</v>
      </c>
      <c r="C52">
        <v>0.6915</v>
      </c>
      <c r="D52">
        <f>表2_2[[#This Row],[B]]+表2_2[[#This Row],[S]]</f>
        <v>0.5</v>
      </c>
    </row>
    <row r="53" spans="1:4">
      <c r="A53">
        <v>0.5</v>
      </c>
      <c r="B53" s="12" t="s">
        <v>176</v>
      </c>
      <c r="C53">
        <v>0.69499999999999995</v>
      </c>
      <c r="D53">
        <f>表2_2[[#This Row],[B]]+表2_2[[#This Row],[S]]</f>
        <v>0.51</v>
      </c>
    </row>
    <row r="54" spans="1:4">
      <c r="A54">
        <v>0.5</v>
      </c>
      <c r="B54" s="12" t="s">
        <v>177</v>
      </c>
      <c r="C54">
        <v>0.69850000000000001</v>
      </c>
      <c r="D54">
        <f>表2_2[[#This Row],[B]]+表2_2[[#This Row],[S]]</f>
        <v>0.52</v>
      </c>
    </row>
    <row r="55" spans="1:4">
      <c r="A55">
        <v>0.5</v>
      </c>
      <c r="B55" s="12" t="s">
        <v>178</v>
      </c>
      <c r="C55">
        <v>0.70189999999999997</v>
      </c>
      <c r="D55">
        <f>表2_2[[#This Row],[B]]+表2_2[[#This Row],[S]]</f>
        <v>0.53</v>
      </c>
    </row>
    <row r="56" spans="1:4">
      <c r="A56">
        <v>0.5</v>
      </c>
      <c r="B56" s="12" t="s">
        <v>179</v>
      </c>
      <c r="C56">
        <v>0.70540000000000003</v>
      </c>
      <c r="D56">
        <f>表2_2[[#This Row],[B]]+表2_2[[#This Row],[S]]</f>
        <v>0.54</v>
      </c>
    </row>
    <row r="57" spans="1:4">
      <c r="A57">
        <v>0.5</v>
      </c>
      <c r="B57" s="12" t="s">
        <v>180</v>
      </c>
      <c r="C57">
        <v>0.70879999999999999</v>
      </c>
      <c r="D57">
        <f>表2_2[[#This Row],[B]]+表2_2[[#This Row],[S]]</f>
        <v>0.55000000000000004</v>
      </c>
    </row>
    <row r="58" spans="1:4">
      <c r="A58">
        <v>0.5</v>
      </c>
      <c r="B58" s="12" t="s">
        <v>181</v>
      </c>
      <c r="C58">
        <v>0.71230000000000004</v>
      </c>
      <c r="D58">
        <f>表2_2[[#This Row],[B]]+表2_2[[#This Row],[S]]</f>
        <v>0.56000000000000005</v>
      </c>
    </row>
    <row r="59" spans="1:4">
      <c r="A59">
        <v>0.5</v>
      </c>
      <c r="B59" s="12" t="s">
        <v>182</v>
      </c>
      <c r="C59">
        <v>0.7157</v>
      </c>
      <c r="D59">
        <f>表2_2[[#This Row],[B]]+表2_2[[#This Row],[S]]</f>
        <v>0.57000000000000006</v>
      </c>
    </row>
    <row r="60" spans="1:4">
      <c r="A60">
        <v>0.5</v>
      </c>
      <c r="B60" s="12" t="s">
        <v>183</v>
      </c>
      <c r="C60">
        <v>0.71899999999999997</v>
      </c>
      <c r="D60">
        <f>表2_2[[#This Row],[B]]+表2_2[[#This Row],[S]]</f>
        <v>0.57999999999999996</v>
      </c>
    </row>
    <row r="61" spans="1:4">
      <c r="A61">
        <v>0.5</v>
      </c>
      <c r="B61" s="12" t="s">
        <v>184</v>
      </c>
      <c r="C61">
        <v>0.72240000000000004</v>
      </c>
      <c r="D61">
        <f>表2_2[[#This Row],[B]]+表2_2[[#This Row],[S]]</f>
        <v>0.59</v>
      </c>
    </row>
    <row r="62" spans="1:4">
      <c r="A62">
        <v>0.6</v>
      </c>
      <c r="B62" s="12" t="s">
        <v>175</v>
      </c>
      <c r="C62">
        <v>0.72570000000000001</v>
      </c>
      <c r="D62">
        <f>表2_2[[#This Row],[B]]+表2_2[[#This Row],[S]]</f>
        <v>0.6</v>
      </c>
    </row>
    <row r="63" spans="1:4">
      <c r="A63">
        <v>0.6</v>
      </c>
      <c r="B63" s="12" t="s">
        <v>176</v>
      </c>
      <c r="C63">
        <v>0.72909999999999997</v>
      </c>
      <c r="D63">
        <f>表2_2[[#This Row],[B]]+表2_2[[#This Row],[S]]</f>
        <v>0.61</v>
      </c>
    </row>
    <row r="64" spans="1:4">
      <c r="A64">
        <v>0.6</v>
      </c>
      <c r="B64" s="12" t="s">
        <v>177</v>
      </c>
      <c r="C64">
        <v>0.73240000000000005</v>
      </c>
      <c r="D64">
        <f>表2_2[[#This Row],[B]]+表2_2[[#This Row],[S]]</f>
        <v>0.62</v>
      </c>
    </row>
    <row r="65" spans="1:4">
      <c r="A65">
        <v>0.6</v>
      </c>
      <c r="B65" s="12" t="s">
        <v>178</v>
      </c>
      <c r="C65">
        <v>0.73570000000000002</v>
      </c>
      <c r="D65">
        <f>表2_2[[#This Row],[B]]+表2_2[[#This Row],[S]]</f>
        <v>0.63</v>
      </c>
    </row>
    <row r="66" spans="1:4">
      <c r="A66">
        <v>0.6</v>
      </c>
      <c r="B66" s="12" t="s">
        <v>179</v>
      </c>
      <c r="C66">
        <v>0.7389</v>
      </c>
      <c r="D66">
        <f>表2_2[[#This Row],[B]]+表2_2[[#This Row],[S]]</f>
        <v>0.64</v>
      </c>
    </row>
    <row r="67" spans="1:4">
      <c r="A67">
        <v>0.6</v>
      </c>
      <c r="B67" s="12" t="s">
        <v>180</v>
      </c>
      <c r="C67">
        <v>0.74219999999999997</v>
      </c>
      <c r="D67">
        <f>表2_2[[#This Row],[B]]+表2_2[[#This Row],[S]]</f>
        <v>0.65</v>
      </c>
    </row>
    <row r="68" spans="1:4">
      <c r="A68">
        <v>0.6</v>
      </c>
      <c r="B68" s="12" t="s">
        <v>181</v>
      </c>
      <c r="C68">
        <v>0.74539999999999995</v>
      </c>
      <c r="D68">
        <f>表2_2[[#This Row],[B]]+表2_2[[#This Row],[S]]</f>
        <v>0.65999999999999992</v>
      </c>
    </row>
    <row r="69" spans="1:4">
      <c r="A69">
        <v>0.6</v>
      </c>
      <c r="B69" s="12" t="s">
        <v>182</v>
      </c>
      <c r="C69">
        <v>0.74860000000000004</v>
      </c>
      <c r="D69">
        <f>表2_2[[#This Row],[B]]+表2_2[[#This Row],[S]]</f>
        <v>0.66999999999999993</v>
      </c>
    </row>
    <row r="70" spans="1:4">
      <c r="A70">
        <v>0.6</v>
      </c>
      <c r="B70" s="12" t="s">
        <v>183</v>
      </c>
      <c r="C70">
        <v>0.75170000000000003</v>
      </c>
      <c r="D70">
        <f>表2_2[[#This Row],[B]]+表2_2[[#This Row],[S]]</f>
        <v>0.67999999999999994</v>
      </c>
    </row>
    <row r="71" spans="1:4">
      <c r="A71">
        <v>0.6</v>
      </c>
      <c r="B71" s="12" t="s">
        <v>184</v>
      </c>
      <c r="C71">
        <v>0.75490000000000002</v>
      </c>
      <c r="D71">
        <f>表2_2[[#This Row],[B]]+表2_2[[#This Row],[S]]</f>
        <v>0.69</v>
      </c>
    </row>
    <row r="72" spans="1:4">
      <c r="A72">
        <v>0.7</v>
      </c>
      <c r="B72" s="12" t="s">
        <v>175</v>
      </c>
      <c r="C72">
        <v>0.75800000000000001</v>
      </c>
      <c r="D72">
        <f>表2_2[[#This Row],[B]]+表2_2[[#This Row],[S]]</f>
        <v>0.7</v>
      </c>
    </row>
    <row r="73" spans="1:4">
      <c r="A73">
        <v>0.7</v>
      </c>
      <c r="B73" s="12" t="s">
        <v>176</v>
      </c>
      <c r="C73">
        <v>0.7611</v>
      </c>
      <c r="D73">
        <f>表2_2[[#This Row],[B]]+表2_2[[#This Row],[S]]</f>
        <v>0.71</v>
      </c>
    </row>
    <row r="74" spans="1:4">
      <c r="A74">
        <v>0.7</v>
      </c>
      <c r="B74" s="12" t="s">
        <v>177</v>
      </c>
      <c r="C74">
        <v>0.76419999999999999</v>
      </c>
      <c r="D74">
        <f>表2_2[[#This Row],[B]]+表2_2[[#This Row],[S]]</f>
        <v>0.72</v>
      </c>
    </row>
    <row r="75" spans="1:4">
      <c r="A75">
        <v>0.7</v>
      </c>
      <c r="B75" s="12" t="s">
        <v>178</v>
      </c>
      <c r="C75">
        <v>0.76729999999999998</v>
      </c>
      <c r="D75">
        <f>表2_2[[#This Row],[B]]+表2_2[[#This Row],[S]]</f>
        <v>0.73</v>
      </c>
    </row>
    <row r="76" spans="1:4">
      <c r="A76">
        <v>0.7</v>
      </c>
      <c r="B76" s="12" t="s">
        <v>179</v>
      </c>
      <c r="C76">
        <v>0.77029999999999998</v>
      </c>
      <c r="D76">
        <f>表2_2[[#This Row],[B]]+表2_2[[#This Row],[S]]</f>
        <v>0.74</v>
      </c>
    </row>
    <row r="77" spans="1:4">
      <c r="A77">
        <v>0.7</v>
      </c>
      <c r="B77" s="12" t="s">
        <v>180</v>
      </c>
      <c r="C77">
        <v>0.77339999999999998</v>
      </c>
      <c r="D77">
        <f>表2_2[[#This Row],[B]]+表2_2[[#This Row],[S]]</f>
        <v>0.75</v>
      </c>
    </row>
    <row r="78" spans="1:4">
      <c r="A78">
        <v>0.7</v>
      </c>
      <c r="B78" s="12" t="s">
        <v>181</v>
      </c>
      <c r="C78">
        <v>0.77639999999999998</v>
      </c>
      <c r="D78">
        <f>表2_2[[#This Row],[B]]+表2_2[[#This Row],[S]]</f>
        <v>0.76</v>
      </c>
    </row>
    <row r="79" spans="1:4">
      <c r="A79">
        <v>0.7</v>
      </c>
      <c r="B79" s="12" t="s">
        <v>182</v>
      </c>
      <c r="C79">
        <v>0.77939999999999998</v>
      </c>
      <c r="D79">
        <f>表2_2[[#This Row],[B]]+表2_2[[#This Row],[S]]</f>
        <v>0.77</v>
      </c>
    </row>
    <row r="80" spans="1:4">
      <c r="A80">
        <v>0.7</v>
      </c>
      <c r="B80" s="12" t="s">
        <v>183</v>
      </c>
      <c r="C80">
        <v>0.7823</v>
      </c>
      <c r="D80">
        <f>表2_2[[#This Row],[B]]+表2_2[[#This Row],[S]]</f>
        <v>0.77999999999999992</v>
      </c>
    </row>
    <row r="81" spans="1:4">
      <c r="A81">
        <v>0.7</v>
      </c>
      <c r="B81" s="12" t="s">
        <v>184</v>
      </c>
      <c r="C81">
        <v>0.78520000000000001</v>
      </c>
      <c r="D81">
        <f>表2_2[[#This Row],[B]]+表2_2[[#This Row],[S]]</f>
        <v>0.78999999999999992</v>
      </c>
    </row>
    <row r="82" spans="1:4">
      <c r="A82">
        <v>0.8</v>
      </c>
      <c r="B82" s="12" t="s">
        <v>175</v>
      </c>
      <c r="C82">
        <v>0.78810000000000002</v>
      </c>
      <c r="D82">
        <f>表2_2[[#This Row],[B]]+表2_2[[#This Row],[S]]</f>
        <v>0.8</v>
      </c>
    </row>
    <row r="83" spans="1:4">
      <c r="A83">
        <v>0.8</v>
      </c>
      <c r="B83" s="12" t="s">
        <v>176</v>
      </c>
      <c r="C83">
        <v>0.79100000000000004</v>
      </c>
      <c r="D83">
        <f>表2_2[[#This Row],[B]]+表2_2[[#This Row],[S]]</f>
        <v>0.81</v>
      </c>
    </row>
    <row r="84" spans="1:4">
      <c r="A84">
        <v>0.8</v>
      </c>
      <c r="B84" s="12" t="s">
        <v>177</v>
      </c>
      <c r="C84">
        <v>0.79390000000000005</v>
      </c>
      <c r="D84">
        <f>表2_2[[#This Row],[B]]+表2_2[[#This Row],[S]]</f>
        <v>0.82000000000000006</v>
      </c>
    </row>
    <row r="85" spans="1:4">
      <c r="A85">
        <v>0.8</v>
      </c>
      <c r="B85" s="12" t="s">
        <v>178</v>
      </c>
      <c r="C85">
        <v>0.79669999999999996</v>
      </c>
      <c r="D85">
        <f>表2_2[[#This Row],[B]]+表2_2[[#This Row],[S]]</f>
        <v>0.83000000000000007</v>
      </c>
    </row>
    <row r="86" spans="1:4">
      <c r="A86">
        <v>0.8</v>
      </c>
      <c r="B86" s="12" t="s">
        <v>179</v>
      </c>
      <c r="C86">
        <v>0.79949999999999999</v>
      </c>
      <c r="D86">
        <f>表2_2[[#This Row],[B]]+表2_2[[#This Row],[S]]</f>
        <v>0.84000000000000008</v>
      </c>
    </row>
    <row r="87" spans="1:4">
      <c r="A87">
        <v>0.8</v>
      </c>
      <c r="B87" s="12" t="s">
        <v>180</v>
      </c>
      <c r="C87">
        <v>0.80230000000000001</v>
      </c>
      <c r="D87">
        <f>表2_2[[#This Row],[B]]+表2_2[[#This Row],[S]]</f>
        <v>0.85000000000000009</v>
      </c>
    </row>
    <row r="88" spans="1:4">
      <c r="A88">
        <v>0.8</v>
      </c>
      <c r="B88" s="12" t="s">
        <v>181</v>
      </c>
      <c r="C88">
        <v>0.80510000000000004</v>
      </c>
      <c r="D88">
        <f>表2_2[[#This Row],[B]]+表2_2[[#This Row],[S]]</f>
        <v>0.8600000000000001</v>
      </c>
    </row>
    <row r="89" spans="1:4">
      <c r="A89">
        <v>0.8</v>
      </c>
      <c r="B89" s="12" t="s">
        <v>182</v>
      </c>
      <c r="C89">
        <v>0.80779999999999996</v>
      </c>
      <c r="D89">
        <f>表2_2[[#This Row],[B]]+表2_2[[#This Row],[S]]</f>
        <v>0.87000000000000011</v>
      </c>
    </row>
    <row r="90" spans="1:4">
      <c r="A90">
        <v>0.8</v>
      </c>
      <c r="B90" s="12" t="s">
        <v>183</v>
      </c>
      <c r="C90">
        <v>0.81059999999999999</v>
      </c>
      <c r="D90">
        <f>表2_2[[#This Row],[B]]+表2_2[[#This Row],[S]]</f>
        <v>0.88</v>
      </c>
    </row>
    <row r="91" spans="1:4">
      <c r="A91">
        <v>0.8</v>
      </c>
      <c r="B91" s="12" t="s">
        <v>184</v>
      </c>
      <c r="C91">
        <v>0.81330000000000002</v>
      </c>
      <c r="D91">
        <f>表2_2[[#This Row],[B]]+表2_2[[#This Row],[S]]</f>
        <v>0.89</v>
      </c>
    </row>
    <row r="92" spans="1:4">
      <c r="A92">
        <v>0.9</v>
      </c>
      <c r="B92" s="12" t="s">
        <v>175</v>
      </c>
      <c r="C92">
        <v>0.81589999999999996</v>
      </c>
      <c r="D92">
        <f>表2_2[[#This Row],[B]]+表2_2[[#This Row],[S]]</f>
        <v>0.9</v>
      </c>
    </row>
    <row r="93" spans="1:4">
      <c r="A93">
        <v>0.9</v>
      </c>
      <c r="B93" s="12" t="s">
        <v>176</v>
      </c>
      <c r="C93">
        <v>0.81859999999999999</v>
      </c>
      <c r="D93">
        <f>表2_2[[#This Row],[B]]+表2_2[[#This Row],[S]]</f>
        <v>0.91</v>
      </c>
    </row>
    <row r="94" spans="1:4">
      <c r="A94">
        <v>0.9</v>
      </c>
      <c r="B94" s="12" t="s">
        <v>177</v>
      </c>
      <c r="C94">
        <v>0.82120000000000004</v>
      </c>
      <c r="D94">
        <f>表2_2[[#This Row],[B]]+表2_2[[#This Row],[S]]</f>
        <v>0.92</v>
      </c>
    </row>
    <row r="95" spans="1:4">
      <c r="A95">
        <v>0.9</v>
      </c>
      <c r="B95" s="12" t="s">
        <v>178</v>
      </c>
      <c r="C95">
        <v>0.82379999999999998</v>
      </c>
      <c r="D95">
        <f>表2_2[[#This Row],[B]]+表2_2[[#This Row],[S]]</f>
        <v>0.93</v>
      </c>
    </row>
    <row r="96" spans="1:4">
      <c r="A96">
        <v>0.9</v>
      </c>
      <c r="B96" s="12" t="s">
        <v>179</v>
      </c>
      <c r="C96">
        <v>0.82640000000000002</v>
      </c>
      <c r="D96">
        <f>表2_2[[#This Row],[B]]+表2_2[[#This Row],[S]]</f>
        <v>0.94000000000000006</v>
      </c>
    </row>
    <row r="97" spans="1:4">
      <c r="A97">
        <v>0.9</v>
      </c>
      <c r="B97" s="12" t="s">
        <v>180</v>
      </c>
      <c r="C97">
        <v>0.82889999999999997</v>
      </c>
      <c r="D97">
        <f>表2_2[[#This Row],[B]]+表2_2[[#This Row],[S]]</f>
        <v>0.95000000000000007</v>
      </c>
    </row>
    <row r="98" spans="1:4">
      <c r="A98">
        <v>0.9</v>
      </c>
      <c r="B98" s="12" t="s">
        <v>181</v>
      </c>
      <c r="C98">
        <v>0.83150000000000002</v>
      </c>
      <c r="D98">
        <f>表2_2[[#This Row],[B]]+表2_2[[#This Row],[S]]</f>
        <v>0.96</v>
      </c>
    </row>
    <row r="99" spans="1:4">
      <c r="A99">
        <v>0.9</v>
      </c>
      <c r="B99" s="12" t="s">
        <v>182</v>
      </c>
      <c r="C99">
        <v>0.83399999999999996</v>
      </c>
      <c r="D99">
        <f>表2_2[[#This Row],[B]]+表2_2[[#This Row],[S]]</f>
        <v>0.97</v>
      </c>
    </row>
    <row r="100" spans="1:4">
      <c r="A100">
        <v>0.9</v>
      </c>
      <c r="B100" s="12" t="s">
        <v>183</v>
      </c>
      <c r="C100">
        <v>0.83650000000000002</v>
      </c>
      <c r="D100">
        <f>表2_2[[#This Row],[B]]+表2_2[[#This Row],[S]]</f>
        <v>0.98</v>
      </c>
    </row>
    <row r="101" spans="1:4">
      <c r="A101">
        <v>0.9</v>
      </c>
      <c r="B101" s="12" t="s">
        <v>184</v>
      </c>
      <c r="C101">
        <v>0.83889999999999998</v>
      </c>
      <c r="D101">
        <f>表2_2[[#This Row],[B]]+表2_2[[#This Row],[S]]</f>
        <v>0.99</v>
      </c>
    </row>
    <row r="102" spans="1:4">
      <c r="A102">
        <v>1</v>
      </c>
      <c r="B102" s="12" t="s">
        <v>175</v>
      </c>
      <c r="C102">
        <v>0.84130000000000005</v>
      </c>
      <c r="D102">
        <f>表2_2[[#This Row],[B]]+表2_2[[#This Row],[S]]</f>
        <v>1</v>
      </c>
    </row>
    <row r="103" spans="1:4">
      <c r="A103">
        <v>1</v>
      </c>
      <c r="B103" s="12" t="s">
        <v>176</v>
      </c>
      <c r="C103">
        <v>0.84379999999999999</v>
      </c>
      <c r="D103">
        <f>表2_2[[#This Row],[B]]+表2_2[[#This Row],[S]]</f>
        <v>1.01</v>
      </c>
    </row>
    <row r="104" spans="1:4">
      <c r="A104">
        <v>1</v>
      </c>
      <c r="B104" s="12" t="s">
        <v>177</v>
      </c>
      <c r="C104">
        <v>0.84609999999999996</v>
      </c>
      <c r="D104">
        <f>表2_2[[#This Row],[B]]+表2_2[[#This Row],[S]]</f>
        <v>1.02</v>
      </c>
    </row>
    <row r="105" spans="1:4">
      <c r="A105">
        <v>1</v>
      </c>
      <c r="B105" s="12" t="s">
        <v>178</v>
      </c>
      <c r="C105">
        <v>0.84850000000000003</v>
      </c>
      <c r="D105">
        <f>表2_2[[#This Row],[B]]+表2_2[[#This Row],[S]]</f>
        <v>1.03</v>
      </c>
    </row>
    <row r="106" spans="1:4">
      <c r="A106">
        <v>1</v>
      </c>
      <c r="B106" s="12" t="s">
        <v>179</v>
      </c>
      <c r="C106">
        <v>0.8508</v>
      </c>
      <c r="D106">
        <f>表2_2[[#This Row],[B]]+表2_2[[#This Row],[S]]</f>
        <v>1.04</v>
      </c>
    </row>
    <row r="107" spans="1:4">
      <c r="A107">
        <v>1</v>
      </c>
      <c r="B107" s="12" t="s">
        <v>180</v>
      </c>
      <c r="C107">
        <v>0.85309999999999997</v>
      </c>
      <c r="D107">
        <f>表2_2[[#This Row],[B]]+表2_2[[#This Row],[S]]</f>
        <v>1.05</v>
      </c>
    </row>
    <row r="108" spans="1:4">
      <c r="A108">
        <v>1</v>
      </c>
      <c r="B108" s="12" t="s">
        <v>181</v>
      </c>
      <c r="C108">
        <v>0.85540000000000005</v>
      </c>
      <c r="D108">
        <f>表2_2[[#This Row],[B]]+表2_2[[#This Row],[S]]</f>
        <v>1.06</v>
      </c>
    </row>
    <row r="109" spans="1:4">
      <c r="A109">
        <v>1</v>
      </c>
      <c r="B109" s="12" t="s">
        <v>182</v>
      </c>
      <c r="C109">
        <v>0.85770000000000002</v>
      </c>
      <c r="D109">
        <f>表2_2[[#This Row],[B]]+表2_2[[#This Row],[S]]</f>
        <v>1.07</v>
      </c>
    </row>
    <row r="110" spans="1:4">
      <c r="A110">
        <v>1</v>
      </c>
      <c r="B110" s="12" t="s">
        <v>183</v>
      </c>
      <c r="C110">
        <v>0.8599</v>
      </c>
      <c r="D110">
        <f>表2_2[[#This Row],[B]]+表2_2[[#This Row],[S]]</f>
        <v>1.08</v>
      </c>
    </row>
    <row r="111" spans="1:4">
      <c r="A111">
        <v>1</v>
      </c>
      <c r="B111" s="12" t="s">
        <v>184</v>
      </c>
      <c r="C111">
        <v>0.86209999999999998</v>
      </c>
      <c r="D111">
        <f>表2_2[[#This Row],[B]]+表2_2[[#This Row],[S]]</f>
        <v>1.0900000000000001</v>
      </c>
    </row>
    <row r="112" spans="1:4">
      <c r="A112">
        <v>1.1000000000000001</v>
      </c>
      <c r="B112" s="12" t="s">
        <v>175</v>
      </c>
      <c r="C112">
        <v>0.86429999999999996</v>
      </c>
      <c r="D112">
        <f>表2_2[[#This Row],[B]]+表2_2[[#This Row],[S]]</f>
        <v>1.1000000000000001</v>
      </c>
    </row>
    <row r="113" spans="1:4">
      <c r="A113">
        <v>1.1000000000000001</v>
      </c>
      <c r="B113" s="12" t="s">
        <v>176</v>
      </c>
      <c r="C113">
        <v>0.86650000000000005</v>
      </c>
      <c r="D113">
        <f>表2_2[[#This Row],[B]]+表2_2[[#This Row],[S]]</f>
        <v>1.1100000000000001</v>
      </c>
    </row>
    <row r="114" spans="1:4">
      <c r="A114">
        <v>1.1000000000000001</v>
      </c>
      <c r="B114" s="12" t="s">
        <v>177</v>
      </c>
      <c r="C114">
        <v>0.86860000000000004</v>
      </c>
      <c r="D114">
        <f>表2_2[[#This Row],[B]]+表2_2[[#This Row],[S]]</f>
        <v>1.1200000000000001</v>
      </c>
    </row>
    <row r="115" spans="1:4">
      <c r="A115">
        <v>1.1000000000000001</v>
      </c>
      <c r="B115" s="12" t="s">
        <v>178</v>
      </c>
      <c r="C115">
        <v>0.87080000000000002</v>
      </c>
      <c r="D115">
        <f>表2_2[[#This Row],[B]]+表2_2[[#This Row],[S]]</f>
        <v>1.1300000000000001</v>
      </c>
    </row>
    <row r="116" spans="1:4">
      <c r="A116">
        <v>1.1000000000000001</v>
      </c>
      <c r="B116" s="12" t="s">
        <v>179</v>
      </c>
      <c r="C116">
        <v>0.87290000000000001</v>
      </c>
      <c r="D116">
        <f>表2_2[[#This Row],[B]]+表2_2[[#This Row],[S]]</f>
        <v>1.1400000000000001</v>
      </c>
    </row>
    <row r="117" spans="1:4">
      <c r="A117">
        <v>1.1000000000000001</v>
      </c>
      <c r="B117" s="12" t="s">
        <v>180</v>
      </c>
      <c r="C117">
        <v>0.87490000000000001</v>
      </c>
      <c r="D117">
        <f>表2_2[[#This Row],[B]]+表2_2[[#This Row],[S]]</f>
        <v>1.1500000000000001</v>
      </c>
    </row>
    <row r="118" spans="1:4">
      <c r="A118">
        <v>1.1000000000000001</v>
      </c>
      <c r="B118" s="12" t="s">
        <v>181</v>
      </c>
      <c r="C118">
        <v>0.877</v>
      </c>
      <c r="D118">
        <f>表2_2[[#This Row],[B]]+表2_2[[#This Row],[S]]</f>
        <v>1.1600000000000001</v>
      </c>
    </row>
    <row r="119" spans="1:4">
      <c r="A119">
        <v>1.1000000000000001</v>
      </c>
      <c r="B119" s="12" t="s">
        <v>182</v>
      </c>
      <c r="C119">
        <v>0.879</v>
      </c>
      <c r="D119">
        <f>表2_2[[#This Row],[B]]+表2_2[[#This Row],[S]]</f>
        <v>1.1700000000000002</v>
      </c>
    </row>
    <row r="120" spans="1:4">
      <c r="A120">
        <v>1.1000000000000001</v>
      </c>
      <c r="B120" s="12" t="s">
        <v>183</v>
      </c>
      <c r="C120">
        <v>0.88100000000000001</v>
      </c>
      <c r="D120">
        <f>表2_2[[#This Row],[B]]+表2_2[[#This Row],[S]]</f>
        <v>1.1800000000000002</v>
      </c>
    </row>
    <row r="121" spans="1:4">
      <c r="A121">
        <v>1.1000000000000001</v>
      </c>
      <c r="B121" s="12" t="s">
        <v>184</v>
      </c>
      <c r="C121">
        <v>0.88300000000000001</v>
      </c>
      <c r="D121">
        <f>表2_2[[#This Row],[B]]+表2_2[[#This Row],[S]]</f>
        <v>1.1900000000000002</v>
      </c>
    </row>
    <row r="122" spans="1:4">
      <c r="A122">
        <v>1.2</v>
      </c>
      <c r="B122" s="12" t="s">
        <v>175</v>
      </c>
      <c r="C122">
        <v>0.88490000000000002</v>
      </c>
      <c r="D122">
        <f>表2_2[[#This Row],[B]]+表2_2[[#This Row],[S]]</f>
        <v>1.2</v>
      </c>
    </row>
    <row r="123" spans="1:4">
      <c r="A123">
        <v>1.2</v>
      </c>
      <c r="B123" s="12" t="s">
        <v>176</v>
      </c>
      <c r="C123">
        <v>0.88690000000000002</v>
      </c>
      <c r="D123">
        <f>表2_2[[#This Row],[B]]+表2_2[[#This Row],[S]]</f>
        <v>1.21</v>
      </c>
    </row>
    <row r="124" spans="1:4">
      <c r="A124">
        <v>1.2</v>
      </c>
      <c r="B124" s="12" t="s">
        <v>177</v>
      </c>
      <c r="C124">
        <v>0.88880000000000003</v>
      </c>
      <c r="D124">
        <f>表2_2[[#This Row],[B]]+表2_2[[#This Row],[S]]</f>
        <v>1.22</v>
      </c>
    </row>
    <row r="125" spans="1:4">
      <c r="A125">
        <v>1.2</v>
      </c>
      <c r="B125" s="12" t="s">
        <v>178</v>
      </c>
      <c r="C125">
        <v>0.89070000000000005</v>
      </c>
      <c r="D125">
        <f>表2_2[[#This Row],[B]]+表2_2[[#This Row],[S]]</f>
        <v>1.23</v>
      </c>
    </row>
    <row r="126" spans="1:4">
      <c r="A126">
        <v>1.2</v>
      </c>
      <c r="B126" s="12" t="s">
        <v>179</v>
      </c>
      <c r="C126">
        <v>0.89249999999999996</v>
      </c>
      <c r="D126">
        <f>表2_2[[#This Row],[B]]+表2_2[[#This Row],[S]]</f>
        <v>1.24</v>
      </c>
    </row>
    <row r="127" spans="1:4">
      <c r="A127">
        <v>1.2</v>
      </c>
      <c r="B127" s="12" t="s">
        <v>180</v>
      </c>
      <c r="C127">
        <v>0.89439999999999997</v>
      </c>
      <c r="D127">
        <f>表2_2[[#This Row],[B]]+表2_2[[#This Row],[S]]</f>
        <v>1.25</v>
      </c>
    </row>
    <row r="128" spans="1:4">
      <c r="A128">
        <v>1.2</v>
      </c>
      <c r="B128" s="12" t="s">
        <v>181</v>
      </c>
      <c r="C128">
        <v>0.8962</v>
      </c>
      <c r="D128">
        <f>表2_2[[#This Row],[B]]+表2_2[[#This Row],[S]]</f>
        <v>1.26</v>
      </c>
    </row>
    <row r="129" spans="1:4">
      <c r="A129">
        <v>1.2</v>
      </c>
      <c r="B129" s="12" t="s">
        <v>182</v>
      </c>
      <c r="C129">
        <v>0.89800000000000002</v>
      </c>
      <c r="D129">
        <f>表2_2[[#This Row],[B]]+表2_2[[#This Row],[S]]</f>
        <v>1.27</v>
      </c>
    </row>
    <row r="130" spans="1:4">
      <c r="A130">
        <v>1.2</v>
      </c>
      <c r="B130" s="12" t="s">
        <v>183</v>
      </c>
      <c r="C130">
        <v>0.89970000000000006</v>
      </c>
      <c r="D130">
        <f>表2_2[[#This Row],[B]]+表2_2[[#This Row],[S]]</f>
        <v>1.28</v>
      </c>
    </row>
    <row r="131" spans="1:4">
      <c r="A131">
        <v>1.2</v>
      </c>
      <c r="B131" s="12" t="s">
        <v>184</v>
      </c>
      <c r="C131">
        <v>0.90149999999999997</v>
      </c>
      <c r="D131">
        <f>表2_2[[#This Row],[B]]+表2_2[[#This Row],[S]]</f>
        <v>1.29</v>
      </c>
    </row>
    <row r="132" spans="1:4">
      <c r="A132">
        <v>1.3</v>
      </c>
      <c r="B132" s="12" t="s">
        <v>175</v>
      </c>
      <c r="C132">
        <v>0.9032</v>
      </c>
      <c r="D132">
        <f>表2_2[[#This Row],[B]]+表2_2[[#This Row],[S]]</f>
        <v>1.3</v>
      </c>
    </row>
    <row r="133" spans="1:4">
      <c r="A133">
        <v>1.3</v>
      </c>
      <c r="B133" s="12" t="s">
        <v>176</v>
      </c>
      <c r="C133">
        <v>0.90490000000000004</v>
      </c>
      <c r="D133">
        <f>表2_2[[#This Row],[B]]+表2_2[[#This Row],[S]]</f>
        <v>1.31</v>
      </c>
    </row>
    <row r="134" spans="1:4">
      <c r="A134">
        <v>1.3</v>
      </c>
      <c r="B134" s="12" t="s">
        <v>177</v>
      </c>
      <c r="C134">
        <v>0.90659999999999996</v>
      </c>
      <c r="D134">
        <f>表2_2[[#This Row],[B]]+表2_2[[#This Row],[S]]</f>
        <v>1.32</v>
      </c>
    </row>
    <row r="135" spans="1:4">
      <c r="A135">
        <v>1.3</v>
      </c>
      <c r="B135" s="12" t="s">
        <v>178</v>
      </c>
      <c r="C135">
        <v>0.90820000000000001</v>
      </c>
      <c r="D135">
        <f>表2_2[[#This Row],[B]]+表2_2[[#This Row],[S]]</f>
        <v>1.33</v>
      </c>
    </row>
    <row r="136" spans="1:4">
      <c r="A136">
        <v>1.3</v>
      </c>
      <c r="B136" s="12" t="s">
        <v>179</v>
      </c>
      <c r="C136">
        <v>0.90990000000000004</v>
      </c>
      <c r="D136">
        <f>表2_2[[#This Row],[B]]+表2_2[[#This Row],[S]]</f>
        <v>1.34</v>
      </c>
    </row>
    <row r="137" spans="1:4">
      <c r="A137">
        <v>1.3</v>
      </c>
      <c r="B137" s="12" t="s">
        <v>180</v>
      </c>
      <c r="C137">
        <v>0.91149999999999998</v>
      </c>
      <c r="D137">
        <f>表2_2[[#This Row],[B]]+表2_2[[#This Row],[S]]</f>
        <v>1.35</v>
      </c>
    </row>
    <row r="138" spans="1:4">
      <c r="A138">
        <v>1.3</v>
      </c>
      <c r="B138" s="12" t="s">
        <v>181</v>
      </c>
      <c r="C138">
        <v>0.91310000000000002</v>
      </c>
      <c r="D138">
        <f>表2_2[[#This Row],[B]]+表2_2[[#This Row],[S]]</f>
        <v>1.36</v>
      </c>
    </row>
    <row r="139" spans="1:4">
      <c r="A139">
        <v>1.3</v>
      </c>
      <c r="B139" s="12" t="s">
        <v>182</v>
      </c>
      <c r="C139">
        <v>0.91469999999999996</v>
      </c>
      <c r="D139">
        <f>表2_2[[#This Row],[B]]+表2_2[[#This Row],[S]]</f>
        <v>1.37</v>
      </c>
    </row>
    <row r="140" spans="1:4">
      <c r="A140">
        <v>1.3</v>
      </c>
      <c r="B140" s="12" t="s">
        <v>183</v>
      </c>
      <c r="C140">
        <v>0.91620000000000001</v>
      </c>
      <c r="D140">
        <f>表2_2[[#This Row],[B]]+表2_2[[#This Row],[S]]</f>
        <v>1.3800000000000001</v>
      </c>
    </row>
    <row r="141" spans="1:4">
      <c r="A141">
        <v>1.3</v>
      </c>
      <c r="B141" s="12" t="s">
        <v>184</v>
      </c>
      <c r="C141">
        <v>0.91769999999999996</v>
      </c>
      <c r="D141">
        <f>表2_2[[#This Row],[B]]+表2_2[[#This Row],[S]]</f>
        <v>1.3900000000000001</v>
      </c>
    </row>
    <row r="142" spans="1:4">
      <c r="A142">
        <v>1.4</v>
      </c>
      <c r="B142" s="12" t="s">
        <v>175</v>
      </c>
      <c r="C142">
        <v>0.91920000000000002</v>
      </c>
      <c r="D142">
        <f>表2_2[[#This Row],[B]]+表2_2[[#This Row],[S]]</f>
        <v>1.4</v>
      </c>
    </row>
    <row r="143" spans="1:4">
      <c r="A143">
        <v>1.4</v>
      </c>
      <c r="B143" s="12" t="s">
        <v>176</v>
      </c>
      <c r="C143">
        <v>0.92069999999999996</v>
      </c>
      <c r="D143">
        <f>表2_2[[#This Row],[B]]+表2_2[[#This Row],[S]]</f>
        <v>1.41</v>
      </c>
    </row>
    <row r="144" spans="1:4">
      <c r="A144">
        <v>1.4</v>
      </c>
      <c r="B144" s="12" t="s">
        <v>177</v>
      </c>
      <c r="C144">
        <v>0.92220000000000002</v>
      </c>
      <c r="D144">
        <f>表2_2[[#This Row],[B]]+表2_2[[#This Row],[S]]</f>
        <v>1.42</v>
      </c>
    </row>
    <row r="145" spans="1:4">
      <c r="A145">
        <v>1.4</v>
      </c>
      <c r="B145" s="12" t="s">
        <v>178</v>
      </c>
      <c r="C145">
        <v>0.92359999999999998</v>
      </c>
      <c r="D145">
        <f>表2_2[[#This Row],[B]]+表2_2[[#This Row],[S]]</f>
        <v>1.43</v>
      </c>
    </row>
    <row r="146" spans="1:4">
      <c r="A146">
        <v>1.4</v>
      </c>
      <c r="B146" s="12" t="s">
        <v>179</v>
      </c>
      <c r="C146">
        <v>0.92510000000000003</v>
      </c>
      <c r="D146">
        <f>表2_2[[#This Row],[B]]+表2_2[[#This Row],[S]]</f>
        <v>1.44</v>
      </c>
    </row>
    <row r="147" spans="1:4">
      <c r="A147">
        <v>1.4</v>
      </c>
      <c r="B147" s="12" t="s">
        <v>180</v>
      </c>
      <c r="C147">
        <v>0.92649999999999999</v>
      </c>
      <c r="D147">
        <f>表2_2[[#This Row],[B]]+表2_2[[#This Row],[S]]</f>
        <v>1.45</v>
      </c>
    </row>
    <row r="148" spans="1:4">
      <c r="A148">
        <v>1.4</v>
      </c>
      <c r="B148" s="12" t="s">
        <v>181</v>
      </c>
      <c r="C148">
        <v>0.92779999999999996</v>
      </c>
      <c r="D148">
        <f>表2_2[[#This Row],[B]]+表2_2[[#This Row],[S]]</f>
        <v>1.46</v>
      </c>
    </row>
    <row r="149" spans="1:4">
      <c r="A149">
        <v>1.4</v>
      </c>
      <c r="B149" s="12" t="s">
        <v>182</v>
      </c>
      <c r="C149">
        <v>0.92920000000000003</v>
      </c>
      <c r="D149">
        <f>表2_2[[#This Row],[B]]+表2_2[[#This Row],[S]]</f>
        <v>1.47</v>
      </c>
    </row>
    <row r="150" spans="1:4">
      <c r="A150">
        <v>1.4</v>
      </c>
      <c r="B150" s="12" t="s">
        <v>183</v>
      </c>
      <c r="C150">
        <v>0.93059999999999998</v>
      </c>
      <c r="D150">
        <f>表2_2[[#This Row],[B]]+表2_2[[#This Row],[S]]</f>
        <v>1.48</v>
      </c>
    </row>
    <row r="151" spans="1:4">
      <c r="A151">
        <v>1.4</v>
      </c>
      <c r="B151" s="12" t="s">
        <v>184</v>
      </c>
      <c r="C151">
        <v>0.93189999999999995</v>
      </c>
      <c r="D151">
        <f>表2_2[[#This Row],[B]]+表2_2[[#This Row],[S]]</f>
        <v>1.49</v>
      </c>
    </row>
    <row r="152" spans="1:4">
      <c r="A152">
        <v>1.5</v>
      </c>
      <c r="B152" s="12" t="s">
        <v>175</v>
      </c>
      <c r="C152">
        <v>0.93320000000000003</v>
      </c>
      <c r="D152">
        <f>表2_2[[#This Row],[B]]+表2_2[[#This Row],[S]]</f>
        <v>1.5</v>
      </c>
    </row>
    <row r="153" spans="1:4">
      <c r="A153">
        <v>1.5</v>
      </c>
      <c r="B153" s="12" t="s">
        <v>176</v>
      </c>
      <c r="C153">
        <v>0.9345</v>
      </c>
      <c r="D153">
        <f>表2_2[[#This Row],[B]]+表2_2[[#This Row],[S]]</f>
        <v>1.51</v>
      </c>
    </row>
    <row r="154" spans="1:4">
      <c r="A154">
        <v>1.5</v>
      </c>
      <c r="B154" s="12" t="s">
        <v>177</v>
      </c>
      <c r="C154">
        <v>0.93569999999999998</v>
      </c>
      <c r="D154">
        <f>表2_2[[#This Row],[B]]+表2_2[[#This Row],[S]]</f>
        <v>1.52</v>
      </c>
    </row>
    <row r="155" spans="1:4">
      <c r="A155">
        <v>1.5</v>
      </c>
      <c r="B155" s="12" t="s">
        <v>178</v>
      </c>
      <c r="C155">
        <v>0.93700000000000006</v>
      </c>
      <c r="D155">
        <f>表2_2[[#This Row],[B]]+表2_2[[#This Row],[S]]</f>
        <v>1.53</v>
      </c>
    </row>
    <row r="156" spans="1:4">
      <c r="A156">
        <v>1.5</v>
      </c>
      <c r="B156" s="12" t="s">
        <v>179</v>
      </c>
      <c r="C156">
        <v>0.93820000000000003</v>
      </c>
      <c r="D156">
        <f>表2_2[[#This Row],[B]]+表2_2[[#This Row],[S]]</f>
        <v>1.54</v>
      </c>
    </row>
    <row r="157" spans="1:4">
      <c r="A157">
        <v>1.5</v>
      </c>
      <c r="B157" s="12" t="s">
        <v>180</v>
      </c>
      <c r="C157">
        <v>0.93940000000000001</v>
      </c>
      <c r="D157">
        <f>表2_2[[#This Row],[B]]+表2_2[[#This Row],[S]]</f>
        <v>1.55</v>
      </c>
    </row>
    <row r="158" spans="1:4">
      <c r="A158">
        <v>1.5</v>
      </c>
      <c r="B158" s="12" t="s">
        <v>181</v>
      </c>
      <c r="C158">
        <v>0.94059999999999999</v>
      </c>
      <c r="D158">
        <f>表2_2[[#This Row],[B]]+表2_2[[#This Row],[S]]</f>
        <v>1.56</v>
      </c>
    </row>
    <row r="159" spans="1:4">
      <c r="A159">
        <v>1.5</v>
      </c>
      <c r="B159" s="12" t="s">
        <v>182</v>
      </c>
      <c r="C159">
        <v>0.94179999999999997</v>
      </c>
      <c r="D159">
        <f>表2_2[[#This Row],[B]]+表2_2[[#This Row],[S]]</f>
        <v>1.57</v>
      </c>
    </row>
    <row r="160" spans="1:4">
      <c r="A160">
        <v>1.5</v>
      </c>
      <c r="B160" s="12" t="s">
        <v>183</v>
      </c>
      <c r="C160">
        <v>0.94299999999999995</v>
      </c>
      <c r="D160">
        <f>表2_2[[#This Row],[B]]+表2_2[[#This Row],[S]]</f>
        <v>1.58</v>
      </c>
    </row>
    <row r="161" spans="1:4">
      <c r="A161">
        <v>1.5</v>
      </c>
      <c r="B161" s="12" t="s">
        <v>184</v>
      </c>
      <c r="C161">
        <v>0.94410000000000005</v>
      </c>
      <c r="D161">
        <f>表2_2[[#This Row],[B]]+表2_2[[#This Row],[S]]</f>
        <v>1.59</v>
      </c>
    </row>
    <row r="162" spans="1:4">
      <c r="A162">
        <v>1.6</v>
      </c>
      <c r="B162" s="12" t="s">
        <v>175</v>
      </c>
      <c r="C162">
        <v>0.94520000000000004</v>
      </c>
      <c r="D162">
        <f>表2_2[[#This Row],[B]]+表2_2[[#This Row],[S]]</f>
        <v>1.6</v>
      </c>
    </row>
    <row r="163" spans="1:4">
      <c r="A163">
        <v>1.6</v>
      </c>
      <c r="B163" s="12" t="s">
        <v>176</v>
      </c>
      <c r="C163">
        <v>0.94630000000000003</v>
      </c>
      <c r="D163">
        <f>表2_2[[#This Row],[B]]+表2_2[[#This Row],[S]]</f>
        <v>1.61</v>
      </c>
    </row>
    <row r="164" spans="1:4">
      <c r="A164">
        <v>1.6</v>
      </c>
      <c r="B164" s="12" t="s">
        <v>177</v>
      </c>
      <c r="C164">
        <v>0.94740000000000002</v>
      </c>
      <c r="D164">
        <f>表2_2[[#This Row],[B]]+表2_2[[#This Row],[S]]</f>
        <v>1.62</v>
      </c>
    </row>
    <row r="165" spans="1:4">
      <c r="A165">
        <v>1.6</v>
      </c>
      <c r="B165" s="12" t="s">
        <v>178</v>
      </c>
      <c r="C165">
        <v>0.94840000000000002</v>
      </c>
      <c r="D165">
        <f>表2_2[[#This Row],[B]]+表2_2[[#This Row],[S]]</f>
        <v>1.6300000000000001</v>
      </c>
    </row>
    <row r="166" spans="1:4">
      <c r="A166">
        <v>1.6</v>
      </c>
      <c r="B166" s="12" t="s">
        <v>179</v>
      </c>
      <c r="C166">
        <v>0.94950000000000001</v>
      </c>
      <c r="D166">
        <f>表2_2[[#This Row],[B]]+表2_2[[#This Row],[S]]</f>
        <v>1.6400000000000001</v>
      </c>
    </row>
    <row r="167" spans="1:4">
      <c r="A167">
        <v>1.6</v>
      </c>
      <c r="B167" s="12" t="s">
        <v>180</v>
      </c>
      <c r="C167">
        <v>0.95050000000000001</v>
      </c>
      <c r="D167">
        <f>表2_2[[#This Row],[B]]+表2_2[[#This Row],[S]]</f>
        <v>1.6500000000000001</v>
      </c>
    </row>
    <row r="168" spans="1:4">
      <c r="A168">
        <v>1.6</v>
      </c>
      <c r="B168" s="12" t="s">
        <v>181</v>
      </c>
      <c r="C168">
        <v>0.95150000000000001</v>
      </c>
      <c r="D168">
        <f>表2_2[[#This Row],[B]]+表2_2[[#This Row],[S]]</f>
        <v>1.6600000000000001</v>
      </c>
    </row>
    <row r="169" spans="1:4">
      <c r="A169">
        <v>1.6</v>
      </c>
      <c r="B169" s="12" t="s">
        <v>182</v>
      </c>
      <c r="C169">
        <v>0.95250000000000001</v>
      </c>
      <c r="D169">
        <f>表2_2[[#This Row],[B]]+表2_2[[#This Row],[S]]</f>
        <v>1.6700000000000002</v>
      </c>
    </row>
    <row r="170" spans="1:4">
      <c r="A170">
        <v>1.6</v>
      </c>
      <c r="B170" s="12" t="s">
        <v>183</v>
      </c>
      <c r="C170">
        <v>0.95350000000000001</v>
      </c>
      <c r="D170">
        <f>表2_2[[#This Row],[B]]+表2_2[[#This Row],[S]]</f>
        <v>1.6800000000000002</v>
      </c>
    </row>
    <row r="171" spans="1:4">
      <c r="A171">
        <v>1.6</v>
      </c>
      <c r="B171" s="12" t="s">
        <v>184</v>
      </c>
      <c r="C171">
        <v>0.95450000000000002</v>
      </c>
      <c r="D171">
        <f>表2_2[[#This Row],[B]]+表2_2[[#This Row],[S]]</f>
        <v>1.6900000000000002</v>
      </c>
    </row>
    <row r="172" spans="1:4">
      <c r="A172">
        <v>1.7</v>
      </c>
      <c r="B172" s="12" t="s">
        <v>175</v>
      </c>
      <c r="C172">
        <v>0.95540000000000003</v>
      </c>
      <c r="D172">
        <f>表2_2[[#This Row],[B]]+表2_2[[#This Row],[S]]</f>
        <v>1.7</v>
      </c>
    </row>
    <row r="173" spans="1:4">
      <c r="A173">
        <v>1.7</v>
      </c>
      <c r="B173" s="12" t="s">
        <v>176</v>
      </c>
      <c r="C173">
        <v>0.95640000000000003</v>
      </c>
      <c r="D173">
        <f>表2_2[[#This Row],[B]]+表2_2[[#This Row],[S]]</f>
        <v>1.71</v>
      </c>
    </row>
    <row r="174" spans="1:4">
      <c r="A174">
        <v>1.7</v>
      </c>
      <c r="B174" s="12" t="s">
        <v>177</v>
      </c>
      <c r="C174">
        <v>0.95730000000000004</v>
      </c>
      <c r="D174">
        <f>表2_2[[#This Row],[B]]+表2_2[[#This Row],[S]]</f>
        <v>1.72</v>
      </c>
    </row>
    <row r="175" spans="1:4">
      <c r="A175">
        <v>1.7</v>
      </c>
      <c r="B175" s="12" t="s">
        <v>178</v>
      </c>
      <c r="C175">
        <v>0.95820000000000005</v>
      </c>
      <c r="D175">
        <f>表2_2[[#This Row],[B]]+表2_2[[#This Row],[S]]</f>
        <v>1.73</v>
      </c>
    </row>
    <row r="176" spans="1:4">
      <c r="A176">
        <v>1.7</v>
      </c>
      <c r="B176" s="12" t="s">
        <v>179</v>
      </c>
      <c r="C176">
        <v>0.95909999999999995</v>
      </c>
      <c r="D176">
        <f>表2_2[[#This Row],[B]]+表2_2[[#This Row],[S]]</f>
        <v>1.74</v>
      </c>
    </row>
    <row r="177" spans="1:4">
      <c r="A177">
        <v>1.7</v>
      </c>
      <c r="B177" s="12" t="s">
        <v>180</v>
      </c>
      <c r="C177">
        <v>0.95989999999999998</v>
      </c>
      <c r="D177">
        <f>表2_2[[#This Row],[B]]+表2_2[[#This Row],[S]]</f>
        <v>1.75</v>
      </c>
    </row>
    <row r="178" spans="1:4">
      <c r="A178">
        <v>1.7</v>
      </c>
      <c r="B178" s="12" t="s">
        <v>181</v>
      </c>
      <c r="C178">
        <v>0.96079999999999999</v>
      </c>
      <c r="D178">
        <f>表2_2[[#This Row],[B]]+表2_2[[#This Row],[S]]</f>
        <v>1.76</v>
      </c>
    </row>
    <row r="179" spans="1:4">
      <c r="A179">
        <v>1.7</v>
      </c>
      <c r="B179" s="12" t="s">
        <v>182</v>
      </c>
      <c r="C179">
        <v>0.96160000000000001</v>
      </c>
      <c r="D179">
        <f>表2_2[[#This Row],[B]]+表2_2[[#This Row],[S]]</f>
        <v>1.77</v>
      </c>
    </row>
    <row r="180" spans="1:4">
      <c r="A180">
        <v>1.7</v>
      </c>
      <c r="B180" s="12" t="s">
        <v>183</v>
      </c>
      <c r="C180">
        <v>0.96250000000000002</v>
      </c>
      <c r="D180">
        <f>表2_2[[#This Row],[B]]+表2_2[[#This Row],[S]]</f>
        <v>1.78</v>
      </c>
    </row>
    <row r="181" spans="1:4">
      <c r="A181">
        <v>1.7</v>
      </c>
      <c r="B181" s="12" t="s">
        <v>184</v>
      </c>
      <c r="C181">
        <v>0.96330000000000005</v>
      </c>
      <c r="D181">
        <f>表2_2[[#This Row],[B]]+表2_2[[#This Row],[S]]</f>
        <v>1.79</v>
      </c>
    </row>
    <row r="182" spans="1:4">
      <c r="A182">
        <v>1.8</v>
      </c>
      <c r="B182" s="12" t="s">
        <v>175</v>
      </c>
      <c r="C182">
        <v>0.96409999999999996</v>
      </c>
      <c r="D182">
        <f>表2_2[[#This Row],[B]]+表2_2[[#This Row],[S]]</f>
        <v>1.8</v>
      </c>
    </row>
    <row r="183" spans="1:4">
      <c r="A183">
        <v>1.8</v>
      </c>
      <c r="B183" s="12" t="s">
        <v>176</v>
      </c>
      <c r="C183">
        <v>0.96479999999999999</v>
      </c>
      <c r="D183">
        <f>表2_2[[#This Row],[B]]+表2_2[[#This Row],[S]]</f>
        <v>1.81</v>
      </c>
    </row>
    <row r="184" spans="1:4">
      <c r="A184">
        <v>1.8</v>
      </c>
      <c r="B184" s="12" t="s">
        <v>177</v>
      </c>
      <c r="C184">
        <v>0.96560000000000001</v>
      </c>
      <c r="D184">
        <f>表2_2[[#This Row],[B]]+表2_2[[#This Row],[S]]</f>
        <v>1.82</v>
      </c>
    </row>
    <row r="185" spans="1:4">
      <c r="A185">
        <v>1.8</v>
      </c>
      <c r="B185" s="12" t="s">
        <v>178</v>
      </c>
      <c r="C185">
        <v>0.96640000000000004</v>
      </c>
      <c r="D185">
        <f>表2_2[[#This Row],[B]]+表2_2[[#This Row],[S]]</f>
        <v>1.83</v>
      </c>
    </row>
    <row r="186" spans="1:4">
      <c r="A186">
        <v>1.8</v>
      </c>
      <c r="B186" s="12" t="s">
        <v>179</v>
      </c>
      <c r="C186">
        <v>0.96709999999999996</v>
      </c>
      <c r="D186">
        <f>表2_2[[#This Row],[B]]+表2_2[[#This Row],[S]]</f>
        <v>1.84</v>
      </c>
    </row>
    <row r="187" spans="1:4">
      <c r="A187">
        <v>1.8</v>
      </c>
      <c r="B187" s="12" t="s">
        <v>180</v>
      </c>
      <c r="C187">
        <v>0.96779999999999999</v>
      </c>
      <c r="D187">
        <f>表2_2[[#This Row],[B]]+表2_2[[#This Row],[S]]</f>
        <v>1.85</v>
      </c>
    </row>
    <row r="188" spans="1:4">
      <c r="A188">
        <v>1.8</v>
      </c>
      <c r="B188" s="12" t="s">
        <v>181</v>
      </c>
      <c r="C188">
        <v>0.96860000000000002</v>
      </c>
      <c r="D188">
        <f>表2_2[[#This Row],[B]]+表2_2[[#This Row],[S]]</f>
        <v>1.86</v>
      </c>
    </row>
    <row r="189" spans="1:4">
      <c r="A189">
        <v>1.8</v>
      </c>
      <c r="B189" s="12" t="s">
        <v>182</v>
      </c>
      <c r="C189">
        <v>0.96930000000000005</v>
      </c>
      <c r="D189">
        <f>表2_2[[#This Row],[B]]+表2_2[[#This Row],[S]]</f>
        <v>1.87</v>
      </c>
    </row>
    <row r="190" spans="1:4">
      <c r="A190">
        <v>1.8</v>
      </c>
      <c r="B190" s="12" t="s">
        <v>183</v>
      </c>
      <c r="C190">
        <v>0.97</v>
      </c>
      <c r="D190">
        <f>表2_2[[#This Row],[B]]+表2_2[[#This Row],[S]]</f>
        <v>1.8800000000000001</v>
      </c>
    </row>
    <row r="191" spans="1:4">
      <c r="A191">
        <v>1.8</v>
      </c>
      <c r="B191" s="12" t="s">
        <v>184</v>
      </c>
      <c r="C191">
        <v>0.97060000000000002</v>
      </c>
      <c r="D191">
        <f>表2_2[[#This Row],[B]]+表2_2[[#This Row],[S]]</f>
        <v>1.8900000000000001</v>
      </c>
    </row>
    <row r="192" spans="1:4">
      <c r="A192">
        <v>1.9</v>
      </c>
      <c r="B192" s="12" t="s">
        <v>175</v>
      </c>
      <c r="C192">
        <v>0.97130000000000005</v>
      </c>
      <c r="D192">
        <f>表2_2[[#This Row],[B]]+表2_2[[#This Row],[S]]</f>
        <v>1.9</v>
      </c>
    </row>
    <row r="193" spans="1:4">
      <c r="A193">
        <v>1.9</v>
      </c>
      <c r="B193" s="12" t="s">
        <v>176</v>
      </c>
      <c r="C193">
        <v>0.97189999999999999</v>
      </c>
      <c r="D193">
        <f>表2_2[[#This Row],[B]]+表2_2[[#This Row],[S]]</f>
        <v>1.91</v>
      </c>
    </row>
    <row r="194" spans="1:4">
      <c r="A194">
        <v>1.9</v>
      </c>
      <c r="B194" s="12" t="s">
        <v>177</v>
      </c>
      <c r="C194">
        <v>0.97260000000000002</v>
      </c>
      <c r="D194">
        <f>表2_2[[#This Row],[B]]+表2_2[[#This Row],[S]]</f>
        <v>1.92</v>
      </c>
    </row>
    <row r="195" spans="1:4">
      <c r="A195">
        <v>1.9</v>
      </c>
      <c r="B195" s="12" t="s">
        <v>178</v>
      </c>
      <c r="C195">
        <v>0.97319999999999995</v>
      </c>
      <c r="D195">
        <f>表2_2[[#This Row],[B]]+表2_2[[#This Row],[S]]</f>
        <v>1.93</v>
      </c>
    </row>
    <row r="196" spans="1:4">
      <c r="A196">
        <v>1.9</v>
      </c>
      <c r="B196" s="12" t="s">
        <v>179</v>
      </c>
      <c r="C196">
        <v>0.9738</v>
      </c>
      <c r="D196">
        <f>表2_2[[#This Row],[B]]+表2_2[[#This Row],[S]]</f>
        <v>1.94</v>
      </c>
    </row>
    <row r="197" spans="1:4">
      <c r="A197">
        <v>1.9</v>
      </c>
      <c r="B197" s="12" t="s">
        <v>180</v>
      </c>
      <c r="C197">
        <v>0.97440000000000004</v>
      </c>
      <c r="D197">
        <f>表2_2[[#This Row],[B]]+表2_2[[#This Row],[S]]</f>
        <v>1.95</v>
      </c>
    </row>
    <row r="198" spans="1:4">
      <c r="A198">
        <v>1.9</v>
      </c>
      <c r="B198" s="12" t="s">
        <v>181</v>
      </c>
      <c r="C198">
        <v>0.97499999999999998</v>
      </c>
      <c r="D198">
        <f>表2_2[[#This Row],[B]]+表2_2[[#This Row],[S]]</f>
        <v>1.96</v>
      </c>
    </row>
    <row r="199" spans="1:4">
      <c r="A199">
        <v>1.9</v>
      </c>
      <c r="B199" s="12" t="s">
        <v>182</v>
      </c>
      <c r="C199">
        <v>0.97560000000000002</v>
      </c>
      <c r="D199">
        <f>表2_2[[#This Row],[B]]+表2_2[[#This Row],[S]]</f>
        <v>1.97</v>
      </c>
    </row>
    <row r="200" spans="1:4">
      <c r="A200">
        <v>1.9</v>
      </c>
      <c r="B200" s="12" t="s">
        <v>183</v>
      </c>
      <c r="C200">
        <v>0.97619999999999996</v>
      </c>
      <c r="D200">
        <f>表2_2[[#This Row],[B]]+表2_2[[#This Row],[S]]</f>
        <v>1.98</v>
      </c>
    </row>
    <row r="201" spans="1:4">
      <c r="A201">
        <v>1.9</v>
      </c>
      <c r="B201" s="12" t="s">
        <v>184</v>
      </c>
      <c r="C201">
        <v>0.97670000000000001</v>
      </c>
      <c r="D201">
        <f>表2_2[[#This Row],[B]]+表2_2[[#This Row],[S]]</f>
        <v>1.99</v>
      </c>
    </row>
    <row r="202" spans="1:4">
      <c r="A202">
        <v>2</v>
      </c>
      <c r="B202" s="12" t="s">
        <v>175</v>
      </c>
      <c r="C202">
        <v>0.97719999999999996</v>
      </c>
      <c r="D202">
        <f>表2_2[[#This Row],[B]]+表2_2[[#This Row],[S]]</f>
        <v>2</v>
      </c>
    </row>
    <row r="203" spans="1:4">
      <c r="A203">
        <v>2</v>
      </c>
      <c r="B203" s="12" t="s">
        <v>176</v>
      </c>
      <c r="C203">
        <v>0.9778</v>
      </c>
      <c r="D203">
        <f>表2_2[[#This Row],[B]]+表2_2[[#This Row],[S]]</f>
        <v>2.0099999999999998</v>
      </c>
    </row>
    <row r="204" spans="1:4">
      <c r="A204">
        <v>2</v>
      </c>
      <c r="B204" s="12" t="s">
        <v>177</v>
      </c>
      <c r="C204">
        <v>0.97829999999999995</v>
      </c>
      <c r="D204">
        <f>表2_2[[#This Row],[B]]+表2_2[[#This Row],[S]]</f>
        <v>2.02</v>
      </c>
    </row>
    <row r="205" spans="1:4">
      <c r="A205">
        <v>2</v>
      </c>
      <c r="B205" s="12" t="s">
        <v>178</v>
      </c>
      <c r="C205">
        <v>0.9788</v>
      </c>
      <c r="D205">
        <f>表2_2[[#This Row],[B]]+表2_2[[#This Row],[S]]</f>
        <v>2.0299999999999998</v>
      </c>
    </row>
    <row r="206" spans="1:4">
      <c r="A206">
        <v>2</v>
      </c>
      <c r="B206" s="12" t="s">
        <v>179</v>
      </c>
      <c r="C206">
        <v>0.97929999999999995</v>
      </c>
      <c r="D206">
        <f>表2_2[[#This Row],[B]]+表2_2[[#This Row],[S]]</f>
        <v>2.04</v>
      </c>
    </row>
    <row r="207" spans="1:4">
      <c r="A207">
        <v>2</v>
      </c>
      <c r="B207" s="12" t="s">
        <v>180</v>
      </c>
      <c r="C207">
        <v>0.9798</v>
      </c>
      <c r="D207">
        <f>表2_2[[#This Row],[B]]+表2_2[[#This Row],[S]]</f>
        <v>2.0499999999999998</v>
      </c>
    </row>
    <row r="208" spans="1:4">
      <c r="A208">
        <v>2</v>
      </c>
      <c r="B208" s="12" t="s">
        <v>181</v>
      </c>
      <c r="C208">
        <v>0.98029999999999995</v>
      </c>
      <c r="D208">
        <f>表2_2[[#This Row],[B]]+表2_2[[#This Row],[S]]</f>
        <v>2.06</v>
      </c>
    </row>
    <row r="209" spans="1:4">
      <c r="A209">
        <v>2</v>
      </c>
      <c r="B209" s="12" t="s">
        <v>182</v>
      </c>
      <c r="C209">
        <v>0.98080000000000001</v>
      </c>
      <c r="D209">
        <f>表2_2[[#This Row],[B]]+表2_2[[#This Row],[S]]</f>
        <v>2.0699999999999998</v>
      </c>
    </row>
    <row r="210" spans="1:4">
      <c r="A210">
        <v>2</v>
      </c>
      <c r="B210" s="12" t="s">
        <v>183</v>
      </c>
      <c r="C210">
        <v>0.98119999999999996</v>
      </c>
      <c r="D210">
        <f>表2_2[[#This Row],[B]]+表2_2[[#This Row],[S]]</f>
        <v>2.08</v>
      </c>
    </row>
    <row r="211" spans="1:4">
      <c r="A211">
        <v>2</v>
      </c>
      <c r="B211" s="12" t="s">
        <v>184</v>
      </c>
      <c r="C211">
        <v>0.98170000000000002</v>
      </c>
      <c r="D211">
        <f>表2_2[[#This Row],[B]]+表2_2[[#This Row],[S]]</f>
        <v>2.09</v>
      </c>
    </row>
    <row r="212" spans="1:4">
      <c r="A212">
        <v>2.1</v>
      </c>
      <c r="B212" s="12" t="s">
        <v>175</v>
      </c>
      <c r="C212">
        <v>0.98209999999999997</v>
      </c>
      <c r="D212">
        <f>表2_2[[#This Row],[B]]+表2_2[[#This Row],[S]]</f>
        <v>2.1</v>
      </c>
    </row>
    <row r="213" spans="1:4">
      <c r="A213">
        <v>2.1</v>
      </c>
      <c r="B213" s="12" t="s">
        <v>176</v>
      </c>
      <c r="C213">
        <v>0.98260000000000003</v>
      </c>
      <c r="D213">
        <f>表2_2[[#This Row],[B]]+表2_2[[#This Row],[S]]</f>
        <v>2.11</v>
      </c>
    </row>
    <row r="214" spans="1:4">
      <c r="A214">
        <v>2.1</v>
      </c>
      <c r="B214" s="12" t="s">
        <v>177</v>
      </c>
      <c r="C214">
        <v>0.98299999999999998</v>
      </c>
      <c r="D214">
        <f>表2_2[[#This Row],[B]]+表2_2[[#This Row],[S]]</f>
        <v>2.12</v>
      </c>
    </row>
    <row r="215" spans="1:4">
      <c r="A215">
        <v>2.1</v>
      </c>
      <c r="B215" s="12" t="s">
        <v>178</v>
      </c>
      <c r="C215">
        <v>0.98340000000000005</v>
      </c>
      <c r="D215">
        <f>表2_2[[#This Row],[B]]+表2_2[[#This Row],[S]]</f>
        <v>2.13</v>
      </c>
    </row>
    <row r="216" spans="1:4">
      <c r="A216">
        <v>2.1</v>
      </c>
      <c r="B216" s="12" t="s">
        <v>179</v>
      </c>
      <c r="C216">
        <v>0.98380000000000001</v>
      </c>
      <c r="D216">
        <f>表2_2[[#This Row],[B]]+表2_2[[#This Row],[S]]</f>
        <v>2.14</v>
      </c>
    </row>
    <row r="217" spans="1:4">
      <c r="A217">
        <v>2.1</v>
      </c>
      <c r="B217" s="12" t="s">
        <v>180</v>
      </c>
      <c r="C217">
        <v>0.98419999999999996</v>
      </c>
      <c r="D217">
        <f>表2_2[[#This Row],[B]]+表2_2[[#This Row],[S]]</f>
        <v>2.15</v>
      </c>
    </row>
    <row r="218" spans="1:4">
      <c r="A218">
        <v>2.1</v>
      </c>
      <c r="B218" s="12" t="s">
        <v>181</v>
      </c>
      <c r="C218">
        <v>0.98460000000000003</v>
      </c>
      <c r="D218">
        <f>表2_2[[#This Row],[B]]+表2_2[[#This Row],[S]]</f>
        <v>2.16</v>
      </c>
    </row>
    <row r="219" spans="1:4">
      <c r="A219">
        <v>2.1</v>
      </c>
      <c r="B219" s="12" t="s">
        <v>182</v>
      </c>
      <c r="C219">
        <v>0.98499999999999999</v>
      </c>
      <c r="D219">
        <f>表2_2[[#This Row],[B]]+表2_2[[#This Row],[S]]</f>
        <v>2.17</v>
      </c>
    </row>
    <row r="220" spans="1:4">
      <c r="A220">
        <v>2.1</v>
      </c>
      <c r="B220" s="12" t="s">
        <v>183</v>
      </c>
      <c r="C220">
        <v>0.98540000000000005</v>
      </c>
      <c r="D220">
        <f>表2_2[[#This Row],[B]]+表2_2[[#This Row],[S]]</f>
        <v>2.1800000000000002</v>
      </c>
    </row>
    <row r="221" spans="1:4">
      <c r="A221">
        <v>2.1</v>
      </c>
      <c r="B221" s="12" t="s">
        <v>184</v>
      </c>
      <c r="C221">
        <v>0.98570000000000002</v>
      </c>
      <c r="D221">
        <f>表2_2[[#This Row],[B]]+表2_2[[#This Row],[S]]</f>
        <v>2.19</v>
      </c>
    </row>
    <row r="222" spans="1:4">
      <c r="A222">
        <v>2.2000000000000002</v>
      </c>
      <c r="B222" s="12" t="s">
        <v>175</v>
      </c>
      <c r="C222">
        <v>0.98609999999999998</v>
      </c>
      <c r="D222">
        <f>表2_2[[#This Row],[B]]+表2_2[[#This Row],[S]]</f>
        <v>2.2000000000000002</v>
      </c>
    </row>
    <row r="223" spans="1:4">
      <c r="A223">
        <v>2.2000000000000002</v>
      </c>
      <c r="B223" s="12" t="s">
        <v>176</v>
      </c>
      <c r="C223">
        <v>0.98640000000000005</v>
      </c>
      <c r="D223">
        <f>表2_2[[#This Row],[B]]+表2_2[[#This Row],[S]]</f>
        <v>2.21</v>
      </c>
    </row>
    <row r="224" spans="1:4">
      <c r="A224">
        <v>2.2000000000000002</v>
      </c>
      <c r="B224" s="12" t="s">
        <v>177</v>
      </c>
      <c r="C224">
        <v>0.98680000000000001</v>
      </c>
      <c r="D224">
        <f>表2_2[[#This Row],[B]]+表2_2[[#This Row],[S]]</f>
        <v>2.2200000000000002</v>
      </c>
    </row>
    <row r="225" spans="1:4">
      <c r="A225">
        <v>2.2000000000000002</v>
      </c>
      <c r="B225" s="12" t="s">
        <v>178</v>
      </c>
      <c r="C225">
        <v>0.98709999999999998</v>
      </c>
      <c r="D225">
        <f>表2_2[[#This Row],[B]]+表2_2[[#This Row],[S]]</f>
        <v>2.23</v>
      </c>
    </row>
    <row r="226" spans="1:4">
      <c r="A226">
        <v>2.2000000000000002</v>
      </c>
      <c r="B226" s="12" t="s">
        <v>179</v>
      </c>
      <c r="C226">
        <v>0.98740000000000006</v>
      </c>
      <c r="D226">
        <f>表2_2[[#This Row],[B]]+表2_2[[#This Row],[S]]</f>
        <v>2.2400000000000002</v>
      </c>
    </row>
    <row r="227" spans="1:4">
      <c r="A227">
        <v>2.2000000000000002</v>
      </c>
      <c r="B227" s="12" t="s">
        <v>180</v>
      </c>
      <c r="C227">
        <v>0.98780000000000001</v>
      </c>
      <c r="D227">
        <f>表2_2[[#This Row],[B]]+表2_2[[#This Row],[S]]</f>
        <v>2.25</v>
      </c>
    </row>
    <row r="228" spans="1:4">
      <c r="A228">
        <v>2.2000000000000002</v>
      </c>
      <c r="B228" s="12" t="s">
        <v>181</v>
      </c>
      <c r="C228">
        <v>0.98809999999999998</v>
      </c>
      <c r="D228">
        <f>表2_2[[#This Row],[B]]+表2_2[[#This Row],[S]]</f>
        <v>2.2600000000000002</v>
      </c>
    </row>
    <row r="229" spans="1:4">
      <c r="A229">
        <v>2.2000000000000002</v>
      </c>
      <c r="B229" s="12" t="s">
        <v>182</v>
      </c>
      <c r="C229">
        <v>0.98839999999999995</v>
      </c>
      <c r="D229">
        <f>表2_2[[#This Row],[B]]+表2_2[[#This Row],[S]]</f>
        <v>2.27</v>
      </c>
    </row>
    <row r="230" spans="1:4">
      <c r="A230">
        <v>2.2000000000000002</v>
      </c>
      <c r="B230" s="12" t="s">
        <v>183</v>
      </c>
      <c r="C230">
        <v>0.98870000000000002</v>
      </c>
      <c r="D230">
        <f>表2_2[[#This Row],[B]]+表2_2[[#This Row],[S]]</f>
        <v>2.2800000000000002</v>
      </c>
    </row>
    <row r="231" spans="1:4">
      <c r="A231">
        <v>2.2000000000000002</v>
      </c>
      <c r="B231" s="12" t="s">
        <v>184</v>
      </c>
      <c r="C231">
        <v>0.98899999999999999</v>
      </c>
      <c r="D231">
        <f>表2_2[[#This Row],[B]]+表2_2[[#This Row],[S]]</f>
        <v>2.29</v>
      </c>
    </row>
    <row r="232" spans="1:4">
      <c r="A232">
        <v>2.2999999999999998</v>
      </c>
      <c r="B232" s="12" t="s">
        <v>175</v>
      </c>
      <c r="C232">
        <v>0.98929999999999996</v>
      </c>
      <c r="D232">
        <f>表2_2[[#This Row],[B]]+表2_2[[#This Row],[S]]</f>
        <v>2.2999999999999998</v>
      </c>
    </row>
    <row r="233" spans="1:4">
      <c r="A233">
        <v>2.2999999999999998</v>
      </c>
      <c r="B233" s="12" t="s">
        <v>176</v>
      </c>
      <c r="C233">
        <v>0.98960000000000004</v>
      </c>
      <c r="D233">
        <f>表2_2[[#This Row],[B]]+表2_2[[#This Row],[S]]</f>
        <v>2.3099999999999996</v>
      </c>
    </row>
    <row r="234" spans="1:4">
      <c r="A234">
        <v>2.2999999999999998</v>
      </c>
      <c r="B234" s="12" t="s">
        <v>177</v>
      </c>
      <c r="C234">
        <v>0.98980000000000001</v>
      </c>
      <c r="D234">
        <f>表2_2[[#This Row],[B]]+表2_2[[#This Row],[S]]</f>
        <v>2.3199999999999998</v>
      </c>
    </row>
    <row r="235" spans="1:4">
      <c r="A235">
        <v>2.2999999999999998</v>
      </c>
      <c r="B235" s="12" t="s">
        <v>178</v>
      </c>
      <c r="C235">
        <v>0.99009999999999998</v>
      </c>
      <c r="D235">
        <f>表2_2[[#This Row],[B]]+表2_2[[#This Row],[S]]</f>
        <v>2.3299999999999996</v>
      </c>
    </row>
    <row r="236" spans="1:4">
      <c r="A236">
        <v>2.2999999999999998</v>
      </c>
      <c r="B236" s="12" t="s">
        <v>179</v>
      </c>
      <c r="C236">
        <v>0.99039999999999995</v>
      </c>
      <c r="D236">
        <f>表2_2[[#This Row],[B]]+表2_2[[#This Row],[S]]</f>
        <v>2.34</v>
      </c>
    </row>
    <row r="237" spans="1:4">
      <c r="A237">
        <v>2.2999999999999998</v>
      </c>
      <c r="B237" s="12" t="s">
        <v>180</v>
      </c>
      <c r="C237">
        <v>0.99060000000000004</v>
      </c>
      <c r="D237">
        <f>表2_2[[#This Row],[B]]+表2_2[[#This Row],[S]]</f>
        <v>2.3499999999999996</v>
      </c>
    </row>
    <row r="238" spans="1:4">
      <c r="A238">
        <v>2.2999999999999998</v>
      </c>
      <c r="B238" s="12" t="s">
        <v>181</v>
      </c>
      <c r="C238">
        <v>0.9909</v>
      </c>
      <c r="D238">
        <f>表2_2[[#This Row],[B]]+表2_2[[#This Row],[S]]</f>
        <v>2.36</v>
      </c>
    </row>
    <row r="239" spans="1:4">
      <c r="A239">
        <v>2.2999999999999998</v>
      </c>
      <c r="B239" s="12" t="s">
        <v>182</v>
      </c>
      <c r="C239">
        <v>0.99109999999999998</v>
      </c>
      <c r="D239">
        <f>表2_2[[#This Row],[B]]+表2_2[[#This Row],[S]]</f>
        <v>2.3699999999999997</v>
      </c>
    </row>
    <row r="240" spans="1:4">
      <c r="A240">
        <v>2.2999999999999998</v>
      </c>
      <c r="B240" s="12" t="s">
        <v>183</v>
      </c>
      <c r="C240">
        <v>0.99129999999999996</v>
      </c>
      <c r="D240">
        <f>表2_2[[#This Row],[B]]+表2_2[[#This Row],[S]]</f>
        <v>2.38</v>
      </c>
    </row>
    <row r="241" spans="1:4">
      <c r="A241">
        <v>2.2999999999999998</v>
      </c>
      <c r="B241" s="12" t="s">
        <v>184</v>
      </c>
      <c r="C241">
        <v>0.99160000000000004</v>
      </c>
      <c r="D241">
        <f>表2_2[[#This Row],[B]]+表2_2[[#This Row],[S]]</f>
        <v>2.3899999999999997</v>
      </c>
    </row>
    <row r="242" spans="1:4">
      <c r="A242">
        <v>2.4</v>
      </c>
      <c r="B242" s="12" t="s">
        <v>175</v>
      </c>
      <c r="C242">
        <v>0.99180000000000001</v>
      </c>
      <c r="D242">
        <f>表2_2[[#This Row],[B]]+表2_2[[#This Row],[S]]</f>
        <v>2.4</v>
      </c>
    </row>
    <row r="243" spans="1:4">
      <c r="A243">
        <v>2.4</v>
      </c>
      <c r="B243" s="12" t="s">
        <v>176</v>
      </c>
      <c r="C243">
        <v>0.99199999999999999</v>
      </c>
      <c r="D243">
        <f>表2_2[[#This Row],[B]]+表2_2[[#This Row],[S]]</f>
        <v>2.4099999999999997</v>
      </c>
    </row>
    <row r="244" spans="1:4">
      <c r="A244">
        <v>2.4</v>
      </c>
      <c r="B244" s="12" t="s">
        <v>177</v>
      </c>
      <c r="C244">
        <v>0.99219999999999997</v>
      </c>
      <c r="D244">
        <f>表2_2[[#This Row],[B]]+表2_2[[#This Row],[S]]</f>
        <v>2.42</v>
      </c>
    </row>
    <row r="245" spans="1:4">
      <c r="A245">
        <v>2.4</v>
      </c>
      <c r="B245" s="12" t="s">
        <v>178</v>
      </c>
      <c r="C245">
        <v>0.99250000000000005</v>
      </c>
      <c r="D245">
        <f>表2_2[[#This Row],[B]]+表2_2[[#This Row],[S]]</f>
        <v>2.4299999999999997</v>
      </c>
    </row>
    <row r="246" spans="1:4">
      <c r="A246">
        <v>2.4</v>
      </c>
      <c r="B246" s="12" t="s">
        <v>179</v>
      </c>
      <c r="C246">
        <v>0.99270000000000003</v>
      </c>
      <c r="D246">
        <f>表2_2[[#This Row],[B]]+表2_2[[#This Row],[S]]</f>
        <v>2.44</v>
      </c>
    </row>
    <row r="247" spans="1:4">
      <c r="A247">
        <v>2.4</v>
      </c>
      <c r="B247" s="12" t="s">
        <v>180</v>
      </c>
      <c r="C247">
        <v>0.9929</v>
      </c>
      <c r="D247">
        <f>表2_2[[#This Row],[B]]+表2_2[[#This Row],[S]]</f>
        <v>2.4499999999999997</v>
      </c>
    </row>
    <row r="248" spans="1:4">
      <c r="A248">
        <v>2.4</v>
      </c>
      <c r="B248" s="12" t="s">
        <v>181</v>
      </c>
      <c r="C248">
        <v>0.99309999999999998</v>
      </c>
      <c r="D248">
        <f>表2_2[[#This Row],[B]]+表2_2[[#This Row],[S]]</f>
        <v>2.46</v>
      </c>
    </row>
    <row r="249" spans="1:4">
      <c r="A249">
        <v>2.4</v>
      </c>
      <c r="B249" s="12" t="s">
        <v>182</v>
      </c>
      <c r="C249">
        <v>0.99319999999999997</v>
      </c>
      <c r="D249">
        <f>表2_2[[#This Row],[B]]+表2_2[[#This Row],[S]]</f>
        <v>2.4699999999999998</v>
      </c>
    </row>
    <row r="250" spans="1:4">
      <c r="A250">
        <v>2.4</v>
      </c>
      <c r="B250" s="12" t="s">
        <v>183</v>
      </c>
      <c r="C250">
        <v>0.99339999999999995</v>
      </c>
      <c r="D250">
        <f>表2_2[[#This Row],[B]]+表2_2[[#This Row],[S]]</f>
        <v>2.48</v>
      </c>
    </row>
    <row r="251" spans="1:4">
      <c r="A251">
        <v>2.4</v>
      </c>
      <c r="B251" s="12" t="s">
        <v>184</v>
      </c>
      <c r="C251">
        <v>0.99360000000000004</v>
      </c>
      <c r="D251">
        <f>表2_2[[#This Row],[B]]+表2_2[[#This Row],[S]]</f>
        <v>2.4899999999999998</v>
      </c>
    </row>
    <row r="252" spans="1:4">
      <c r="A252">
        <v>2.5</v>
      </c>
      <c r="B252" s="12" t="s">
        <v>175</v>
      </c>
      <c r="C252">
        <v>0.99380000000000002</v>
      </c>
      <c r="D252">
        <f>表2_2[[#This Row],[B]]+表2_2[[#This Row],[S]]</f>
        <v>2.5</v>
      </c>
    </row>
    <row r="253" spans="1:4">
      <c r="A253">
        <v>2.5</v>
      </c>
      <c r="B253" s="12" t="s">
        <v>176</v>
      </c>
      <c r="C253">
        <v>0.99399999999999999</v>
      </c>
      <c r="D253">
        <f>表2_2[[#This Row],[B]]+表2_2[[#This Row],[S]]</f>
        <v>2.5099999999999998</v>
      </c>
    </row>
    <row r="254" spans="1:4">
      <c r="A254">
        <v>2.5</v>
      </c>
      <c r="B254" s="12" t="s">
        <v>177</v>
      </c>
      <c r="C254">
        <v>0.99409999999999998</v>
      </c>
      <c r="D254">
        <f>表2_2[[#This Row],[B]]+表2_2[[#This Row],[S]]</f>
        <v>2.52</v>
      </c>
    </row>
    <row r="255" spans="1:4">
      <c r="A255">
        <v>2.5</v>
      </c>
      <c r="B255" s="12" t="s">
        <v>178</v>
      </c>
      <c r="C255">
        <v>0.99429999999999996</v>
      </c>
      <c r="D255">
        <f>表2_2[[#This Row],[B]]+表2_2[[#This Row],[S]]</f>
        <v>2.5299999999999998</v>
      </c>
    </row>
    <row r="256" spans="1:4">
      <c r="A256">
        <v>2.5</v>
      </c>
      <c r="B256" s="12" t="s">
        <v>179</v>
      </c>
      <c r="C256">
        <v>0.99450000000000005</v>
      </c>
      <c r="D256">
        <f>表2_2[[#This Row],[B]]+表2_2[[#This Row],[S]]</f>
        <v>2.54</v>
      </c>
    </row>
    <row r="257" spans="1:4">
      <c r="A257">
        <v>2.5</v>
      </c>
      <c r="B257" s="12" t="s">
        <v>180</v>
      </c>
      <c r="C257">
        <v>0.99460000000000004</v>
      </c>
      <c r="D257">
        <f>表2_2[[#This Row],[B]]+表2_2[[#This Row],[S]]</f>
        <v>2.5499999999999998</v>
      </c>
    </row>
    <row r="258" spans="1:4">
      <c r="A258">
        <v>2.5</v>
      </c>
      <c r="B258" s="12" t="s">
        <v>181</v>
      </c>
      <c r="C258">
        <v>0.99480000000000002</v>
      </c>
      <c r="D258">
        <f>表2_2[[#This Row],[B]]+表2_2[[#This Row],[S]]</f>
        <v>2.56</v>
      </c>
    </row>
    <row r="259" spans="1:4">
      <c r="A259">
        <v>2.5</v>
      </c>
      <c r="B259" s="12" t="s">
        <v>182</v>
      </c>
      <c r="C259">
        <v>0.99490000000000001</v>
      </c>
      <c r="D259">
        <f>表2_2[[#This Row],[B]]+表2_2[[#This Row],[S]]</f>
        <v>2.57</v>
      </c>
    </row>
    <row r="260" spans="1:4">
      <c r="A260">
        <v>2.5</v>
      </c>
      <c r="B260" s="12" t="s">
        <v>183</v>
      </c>
      <c r="C260">
        <v>0.99509999999999998</v>
      </c>
      <c r="D260">
        <f>表2_2[[#This Row],[B]]+表2_2[[#This Row],[S]]</f>
        <v>2.58</v>
      </c>
    </row>
    <row r="261" spans="1:4">
      <c r="A261">
        <v>2.5</v>
      </c>
      <c r="B261" s="12" t="s">
        <v>184</v>
      </c>
      <c r="C261">
        <v>0.99519999999999997</v>
      </c>
      <c r="D261">
        <f>表2_2[[#This Row],[B]]+表2_2[[#This Row],[S]]</f>
        <v>2.59</v>
      </c>
    </row>
    <row r="262" spans="1:4">
      <c r="A262">
        <v>2.6</v>
      </c>
      <c r="B262" s="12" t="s">
        <v>175</v>
      </c>
      <c r="C262">
        <v>0.99529999999999996</v>
      </c>
      <c r="D262">
        <f>表2_2[[#This Row],[B]]+表2_2[[#This Row],[S]]</f>
        <v>2.6</v>
      </c>
    </row>
    <row r="263" spans="1:4">
      <c r="A263">
        <v>2.6</v>
      </c>
      <c r="B263" s="12" t="s">
        <v>176</v>
      </c>
      <c r="C263">
        <v>0.99550000000000005</v>
      </c>
      <c r="D263">
        <f>表2_2[[#This Row],[B]]+表2_2[[#This Row],[S]]</f>
        <v>2.61</v>
      </c>
    </row>
    <row r="264" spans="1:4">
      <c r="A264">
        <v>2.6</v>
      </c>
      <c r="B264" s="12" t="s">
        <v>177</v>
      </c>
      <c r="C264">
        <v>0.99560000000000004</v>
      </c>
      <c r="D264">
        <f>表2_2[[#This Row],[B]]+表2_2[[#This Row],[S]]</f>
        <v>2.62</v>
      </c>
    </row>
    <row r="265" spans="1:4">
      <c r="A265">
        <v>2.6</v>
      </c>
      <c r="B265" s="12" t="s">
        <v>178</v>
      </c>
      <c r="C265">
        <v>0.99570000000000003</v>
      </c>
      <c r="D265">
        <f>表2_2[[#This Row],[B]]+表2_2[[#This Row],[S]]</f>
        <v>2.63</v>
      </c>
    </row>
    <row r="266" spans="1:4">
      <c r="A266">
        <v>2.6</v>
      </c>
      <c r="B266" s="12" t="s">
        <v>179</v>
      </c>
      <c r="C266">
        <v>0.99590000000000001</v>
      </c>
      <c r="D266">
        <f>表2_2[[#This Row],[B]]+表2_2[[#This Row],[S]]</f>
        <v>2.64</v>
      </c>
    </row>
    <row r="267" spans="1:4">
      <c r="A267">
        <v>2.6</v>
      </c>
      <c r="B267" s="12" t="s">
        <v>180</v>
      </c>
      <c r="C267">
        <v>0.996</v>
      </c>
      <c r="D267">
        <f>表2_2[[#This Row],[B]]+表2_2[[#This Row],[S]]</f>
        <v>2.65</v>
      </c>
    </row>
    <row r="268" spans="1:4">
      <c r="A268">
        <v>2.6</v>
      </c>
      <c r="B268" s="12" t="s">
        <v>181</v>
      </c>
      <c r="C268">
        <v>0.99609999999999999</v>
      </c>
      <c r="D268">
        <f>表2_2[[#This Row],[B]]+表2_2[[#This Row],[S]]</f>
        <v>2.66</v>
      </c>
    </row>
    <row r="269" spans="1:4">
      <c r="A269">
        <v>2.6</v>
      </c>
      <c r="B269" s="12" t="s">
        <v>182</v>
      </c>
      <c r="C269">
        <v>0.99619999999999997</v>
      </c>
      <c r="D269">
        <f>表2_2[[#This Row],[B]]+表2_2[[#This Row],[S]]</f>
        <v>2.67</v>
      </c>
    </row>
    <row r="270" spans="1:4">
      <c r="A270">
        <v>2.6</v>
      </c>
      <c r="B270" s="12" t="s">
        <v>183</v>
      </c>
      <c r="C270">
        <v>0.99629999999999996</v>
      </c>
      <c r="D270">
        <f>表2_2[[#This Row],[B]]+表2_2[[#This Row],[S]]</f>
        <v>2.68</v>
      </c>
    </row>
    <row r="271" spans="1:4">
      <c r="A271">
        <v>2.6</v>
      </c>
      <c r="B271" s="12" t="s">
        <v>184</v>
      </c>
      <c r="C271">
        <v>0.99639999999999995</v>
      </c>
      <c r="D271">
        <f>表2_2[[#This Row],[B]]+表2_2[[#This Row],[S]]</f>
        <v>2.69</v>
      </c>
    </row>
    <row r="272" spans="1:4">
      <c r="A272">
        <v>2.7</v>
      </c>
      <c r="B272" s="12" t="s">
        <v>175</v>
      </c>
      <c r="C272">
        <v>0.99650000000000005</v>
      </c>
      <c r="D272">
        <f>表2_2[[#This Row],[B]]+表2_2[[#This Row],[S]]</f>
        <v>2.7</v>
      </c>
    </row>
    <row r="273" spans="1:4">
      <c r="A273">
        <v>2.7</v>
      </c>
      <c r="B273" s="12" t="s">
        <v>176</v>
      </c>
      <c r="C273">
        <v>0.99660000000000004</v>
      </c>
      <c r="D273">
        <f>表2_2[[#This Row],[B]]+表2_2[[#This Row],[S]]</f>
        <v>2.71</v>
      </c>
    </row>
    <row r="274" spans="1:4">
      <c r="A274">
        <v>2.7</v>
      </c>
      <c r="B274" s="12" t="s">
        <v>177</v>
      </c>
      <c r="C274">
        <v>0.99670000000000003</v>
      </c>
      <c r="D274">
        <f>表2_2[[#This Row],[B]]+表2_2[[#This Row],[S]]</f>
        <v>2.72</v>
      </c>
    </row>
    <row r="275" spans="1:4">
      <c r="A275">
        <v>2.7</v>
      </c>
      <c r="B275" s="12" t="s">
        <v>178</v>
      </c>
      <c r="C275">
        <v>0.99680000000000002</v>
      </c>
      <c r="D275">
        <f>表2_2[[#This Row],[B]]+表2_2[[#This Row],[S]]</f>
        <v>2.73</v>
      </c>
    </row>
    <row r="276" spans="1:4">
      <c r="A276">
        <v>2.7</v>
      </c>
      <c r="B276" s="12" t="s">
        <v>179</v>
      </c>
      <c r="C276">
        <v>0.99690000000000001</v>
      </c>
      <c r="D276">
        <f>表2_2[[#This Row],[B]]+表2_2[[#This Row],[S]]</f>
        <v>2.74</v>
      </c>
    </row>
    <row r="277" spans="1:4">
      <c r="A277">
        <v>2.7</v>
      </c>
      <c r="B277" s="12" t="s">
        <v>180</v>
      </c>
      <c r="C277">
        <v>0.997</v>
      </c>
      <c r="D277">
        <f>表2_2[[#This Row],[B]]+表2_2[[#This Row],[S]]</f>
        <v>2.75</v>
      </c>
    </row>
    <row r="278" spans="1:4">
      <c r="A278">
        <v>2.7</v>
      </c>
      <c r="B278" s="12" t="s">
        <v>181</v>
      </c>
      <c r="C278">
        <v>0.99709999999999999</v>
      </c>
      <c r="D278">
        <f>表2_2[[#This Row],[B]]+表2_2[[#This Row],[S]]</f>
        <v>2.7600000000000002</v>
      </c>
    </row>
    <row r="279" spans="1:4">
      <c r="A279">
        <v>2.7</v>
      </c>
      <c r="B279" s="12" t="s">
        <v>182</v>
      </c>
      <c r="C279">
        <v>0.99719999999999998</v>
      </c>
      <c r="D279">
        <f>表2_2[[#This Row],[B]]+表2_2[[#This Row],[S]]</f>
        <v>2.77</v>
      </c>
    </row>
    <row r="280" spans="1:4">
      <c r="A280">
        <v>2.7</v>
      </c>
      <c r="B280" s="12" t="s">
        <v>183</v>
      </c>
      <c r="C280">
        <v>0.99729999999999996</v>
      </c>
      <c r="D280">
        <f>表2_2[[#This Row],[B]]+表2_2[[#This Row],[S]]</f>
        <v>2.7800000000000002</v>
      </c>
    </row>
    <row r="281" spans="1:4">
      <c r="A281">
        <v>2.7</v>
      </c>
      <c r="B281" s="12" t="s">
        <v>184</v>
      </c>
      <c r="C281">
        <v>0.99739999999999995</v>
      </c>
      <c r="D281">
        <f>表2_2[[#This Row],[B]]+表2_2[[#This Row],[S]]</f>
        <v>2.79</v>
      </c>
    </row>
    <row r="282" spans="1:4">
      <c r="A282">
        <v>2.8</v>
      </c>
      <c r="B282" s="12" t="s">
        <v>175</v>
      </c>
      <c r="C282">
        <v>0.99739999999999995</v>
      </c>
      <c r="D282">
        <f>表2_2[[#This Row],[B]]+表2_2[[#This Row],[S]]</f>
        <v>2.8</v>
      </c>
    </row>
    <row r="283" spans="1:4">
      <c r="A283">
        <v>2.8</v>
      </c>
      <c r="B283" s="12" t="s">
        <v>176</v>
      </c>
      <c r="C283">
        <v>0.99750000000000005</v>
      </c>
      <c r="D283">
        <f>表2_2[[#This Row],[B]]+表2_2[[#This Row],[S]]</f>
        <v>2.8099999999999996</v>
      </c>
    </row>
    <row r="284" spans="1:4">
      <c r="A284">
        <v>2.8</v>
      </c>
      <c r="B284" s="12" t="s">
        <v>177</v>
      </c>
      <c r="C284">
        <v>0.99760000000000004</v>
      </c>
      <c r="D284">
        <f>表2_2[[#This Row],[B]]+表2_2[[#This Row],[S]]</f>
        <v>2.82</v>
      </c>
    </row>
    <row r="285" spans="1:4">
      <c r="A285">
        <v>2.8</v>
      </c>
      <c r="B285" s="12" t="s">
        <v>178</v>
      </c>
      <c r="C285">
        <v>0.99770000000000003</v>
      </c>
      <c r="D285">
        <f>表2_2[[#This Row],[B]]+表2_2[[#This Row],[S]]</f>
        <v>2.8299999999999996</v>
      </c>
    </row>
    <row r="286" spans="1:4">
      <c r="A286">
        <v>2.8</v>
      </c>
      <c r="B286" s="12" t="s">
        <v>179</v>
      </c>
      <c r="C286">
        <v>0.99770000000000003</v>
      </c>
      <c r="D286">
        <f>表2_2[[#This Row],[B]]+表2_2[[#This Row],[S]]</f>
        <v>2.84</v>
      </c>
    </row>
    <row r="287" spans="1:4">
      <c r="A287">
        <v>2.8</v>
      </c>
      <c r="B287" s="12" t="s">
        <v>180</v>
      </c>
      <c r="C287">
        <v>0.99780000000000002</v>
      </c>
      <c r="D287">
        <f>表2_2[[#This Row],[B]]+表2_2[[#This Row],[S]]</f>
        <v>2.8499999999999996</v>
      </c>
    </row>
    <row r="288" spans="1:4">
      <c r="A288">
        <v>2.8</v>
      </c>
      <c r="B288" s="12" t="s">
        <v>181</v>
      </c>
      <c r="C288">
        <v>0.99790000000000001</v>
      </c>
      <c r="D288">
        <f>表2_2[[#This Row],[B]]+表2_2[[#This Row],[S]]</f>
        <v>2.86</v>
      </c>
    </row>
    <row r="289" spans="1:4">
      <c r="A289">
        <v>2.8</v>
      </c>
      <c r="B289" s="12" t="s">
        <v>182</v>
      </c>
      <c r="C289">
        <v>0.99790000000000001</v>
      </c>
      <c r="D289">
        <f>表2_2[[#This Row],[B]]+表2_2[[#This Row],[S]]</f>
        <v>2.8699999999999997</v>
      </c>
    </row>
    <row r="290" spans="1:4">
      <c r="A290">
        <v>2.8</v>
      </c>
      <c r="B290" s="12" t="s">
        <v>183</v>
      </c>
      <c r="C290">
        <v>0.998</v>
      </c>
      <c r="D290">
        <f>表2_2[[#This Row],[B]]+表2_2[[#This Row],[S]]</f>
        <v>2.88</v>
      </c>
    </row>
    <row r="291" spans="1:4">
      <c r="A291">
        <v>2.8</v>
      </c>
      <c r="B291" s="12" t="s">
        <v>184</v>
      </c>
      <c r="C291">
        <v>0.99809999999999999</v>
      </c>
      <c r="D291">
        <f>表2_2[[#This Row],[B]]+表2_2[[#This Row],[S]]</f>
        <v>2.8899999999999997</v>
      </c>
    </row>
    <row r="292" spans="1:4">
      <c r="A292">
        <v>2.9</v>
      </c>
      <c r="B292" s="12" t="s">
        <v>175</v>
      </c>
      <c r="C292">
        <v>0.99809999999999999</v>
      </c>
      <c r="D292">
        <f>表2_2[[#This Row],[B]]+表2_2[[#This Row],[S]]</f>
        <v>2.9</v>
      </c>
    </row>
    <row r="293" spans="1:4">
      <c r="A293">
        <v>2.9</v>
      </c>
      <c r="B293" s="12" t="s">
        <v>176</v>
      </c>
      <c r="C293">
        <v>0.99819999999999998</v>
      </c>
      <c r="D293">
        <f>表2_2[[#This Row],[B]]+表2_2[[#This Row],[S]]</f>
        <v>2.9099999999999997</v>
      </c>
    </row>
    <row r="294" spans="1:4">
      <c r="A294">
        <v>2.9</v>
      </c>
      <c r="B294" s="12" t="s">
        <v>177</v>
      </c>
      <c r="C294">
        <v>0.99819999999999998</v>
      </c>
      <c r="D294">
        <f>表2_2[[#This Row],[B]]+表2_2[[#This Row],[S]]</f>
        <v>2.92</v>
      </c>
    </row>
    <row r="295" spans="1:4">
      <c r="A295">
        <v>2.9</v>
      </c>
      <c r="B295" s="12" t="s">
        <v>178</v>
      </c>
      <c r="C295">
        <v>0.99829999999999997</v>
      </c>
      <c r="D295">
        <f>表2_2[[#This Row],[B]]+表2_2[[#This Row],[S]]</f>
        <v>2.9299999999999997</v>
      </c>
    </row>
    <row r="296" spans="1:4">
      <c r="A296">
        <v>2.9</v>
      </c>
      <c r="B296" s="12" t="s">
        <v>179</v>
      </c>
      <c r="C296">
        <v>0.99839999999999995</v>
      </c>
      <c r="D296">
        <f>表2_2[[#This Row],[B]]+表2_2[[#This Row],[S]]</f>
        <v>2.94</v>
      </c>
    </row>
    <row r="297" spans="1:4">
      <c r="A297">
        <v>2.9</v>
      </c>
      <c r="B297" s="12" t="s">
        <v>180</v>
      </c>
      <c r="C297">
        <v>0.99839999999999995</v>
      </c>
      <c r="D297">
        <f>表2_2[[#This Row],[B]]+表2_2[[#This Row],[S]]</f>
        <v>2.9499999999999997</v>
      </c>
    </row>
    <row r="298" spans="1:4">
      <c r="A298">
        <v>2.9</v>
      </c>
      <c r="B298" s="12" t="s">
        <v>181</v>
      </c>
      <c r="C298">
        <v>0.99850000000000005</v>
      </c>
      <c r="D298">
        <f>表2_2[[#This Row],[B]]+表2_2[[#This Row],[S]]</f>
        <v>2.96</v>
      </c>
    </row>
    <row r="299" spans="1:4">
      <c r="A299">
        <v>2.9</v>
      </c>
      <c r="B299" s="12" t="s">
        <v>182</v>
      </c>
      <c r="C299">
        <v>0.99850000000000005</v>
      </c>
      <c r="D299">
        <f>表2_2[[#This Row],[B]]+表2_2[[#This Row],[S]]</f>
        <v>2.9699999999999998</v>
      </c>
    </row>
    <row r="300" spans="1:4">
      <c r="A300">
        <v>2.9</v>
      </c>
      <c r="B300" s="12" t="s">
        <v>183</v>
      </c>
      <c r="C300">
        <v>0.99860000000000004</v>
      </c>
      <c r="D300">
        <f>表2_2[[#This Row],[B]]+表2_2[[#This Row],[S]]</f>
        <v>2.98</v>
      </c>
    </row>
    <row r="301" spans="1:4">
      <c r="A301">
        <v>2.9</v>
      </c>
      <c r="B301" s="12" t="s">
        <v>184</v>
      </c>
      <c r="C301">
        <v>0.99860000000000004</v>
      </c>
      <c r="D301">
        <f>表2_2[[#This Row],[B]]+表2_2[[#This Row],[S]]</f>
        <v>2.9899999999999998</v>
      </c>
    </row>
    <row r="302" spans="1:4">
      <c r="A302">
        <v>3</v>
      </c>
      <c r="B302" s="12" t="s">
        <v>175</v>
      </c>
      <c r="C302">
        <v>0.99870000000000003</v>
      </c>
      <c r="D302">
        <f>表2_2[[#This Row],[B]]+表2_2[[#This Row],[S]]</f>
        <v>3</v>
      </c>
    </row>
    <row r="303" spans="1:4">
      <c r="A303">
        <v>3</v>
      </c>
      <c r="B303" s="12" t="s">
        <v>176</v>
      </c>
      <c r="C303">
        <v>0.99870000000000003</v>
      </c>
      <c r="D303">
        <f>表2_2[[#This Row],[B]]+表2_2[[#This Row],[S]]</f>
        <v>3.01</v>
      </c>
    </row>
    <row r="304" spans="1:4">
      <c r="A304">
        <v>3</v>
      </c>
      <c r="B304" s="12" t="s">
        <v>177</v>
      </c>
      <c r="C304">
        <v>0.99870000000000003</v>
      </c>
      <c r="D304">
        <f>表2_2[[#This Row],[B]]+表2_2[[#This Row],[S]]</f>
        <v>3.02</v>
      </c>
    </row>
    <row r="305" spans="1:4">
      <c r="A305">
        <v>3</v>
      </c>
      <c r="B305" s="12" t="s">
        <v>178</v>
      </c>
      <c r="C305">
        <v>0.99880000000000002</v>
      </c>
      <c r="D305">
        <f>表2_2[[#This Row],[B]]+表2_2[[#This Row],[S]]</f>
        <v>3.03</v>
      </c>
    </row>
    <row r="306" spans="1:4">
      <c r="A306">
        <v>3</v>
      </c>
      <c r="B306" s="12" t="s">
        <v>179</v>
      </c>
      <c r="C306">
        <v>0.99880000000000002</v>
      </c>
      <c r="D306">
        <f>表2_2[[#This Row],[B]]+表2_2[[#This Row],[S]]</f>
        <v>3.04</v>
      </c>
    </row>
    <row r="307" spans="1:4">
      <c r="A307">
        <v>3</v>
      </c>
      <c r="B307" s="12" t="s">
        <v>180</v>
      </c>
      <c r="C307">
        <v>0.99890000000000001</v>
      </c>
      <c r="D307">
        <f>表2_2[[#This Row],[B]]+表2_2[[#This Row],[S]]</f>
        <v>3.05</v>
      </c>
    </row>
    <row r="308" spans="1:4">
      <c r="A308">
        <v>3</v>
      </c>
      <c r="B308" s="12" t="s">
        <v>181</v>
      </c>
      <c r="C308">
        <v>0.99890000000000001</v>
      </c>
      <c r="D308">
        <f>表2_2[[#This Row],[B]]+表2_2[[#This Row],[S]]</f>
        <v>3.06</v>
      </c>
    </row>
    <row r="309" spans="1:4">
      <c r="A309">
        <v>3</v>
      </c>
      <c r="B309" s="12" t="s">
        <v>182</v>
      </c>
      <c r="C309">
        <v>0.99890000000000001</v>
      </c>
      <c r="D309">
        <f>表2_2[[#This Row],[B]]+表2_2[[#This Row],[S]]</f>
        <v>3.07</v>
      </c>
    </row>
    <row r="310" spans="1:4">
      <c r="A310">
        <v>3</v>
      </c>
      <c r="B310" s="12" t="s">
        <v>183</v>
      </c>
      <c r="C310">
        <v>0.999</v>
      </c>
      <c r="D310">
        <f>表2_2[[#This Row],[B]]+表2_2[[#This Row],[S]]</f>
        <v>3.08</v>
      </c>
    </row>
    <row r="311" spans="1:4">
      <c r="A311">
        <v>3</v>
      </c>
      <c r="B311" s="12" t="s">
        <v>184</v>
      </c>
      <c r="C311">
        <v>0.999</v>
      </c>
      <c r="D311">
        <f>表2_2[[#This Row],[B]]+表2_2[[#This Row],[S]]</f>
        <v>3.09</v>
      </c>
    </row>
    <row r="312" spans="1:4">
      <c r="A312">
        <v>3.1</v>
      </c>
      <c r="B312" s="12" t="s">
        <v>175</v>
      </c>
      <c r="C312">
        <v>0.99903200000000003</v>
      </c>
      <c r="D312">
        <f>表2_2[[#This Row],[B]]+表2_2[[#This Row],[S]]</f>
        <v>3.1</v>
      </c>
    </row>
    <row r="313" spans="1:4">
      <c r="A313">
        <v>3.1</v>
      </c>
      <c r="B313" s="12" t="s">
        <v>176</v>
      </c>
      <c r="C313">
        <v>0.99906499999999998</v>
      </c>
      <c r="D313">
        <f>表2_2[[#This Row],[B]]+表2_2[[#This Row],[S]]</f>
        <v>3.11</v>
      </c>
    </row>
    <row r="314" spans="1:4">
      <c r="A314">
        <v>3.1</v>
      </c>
      <c r="B314" s="12" t="s">
        <v>177</v>
      </c>
      <c r="C314">
        <v>0.99909599999999998</v>
      </c>
      <c r="D314">
        <f>表2_2[[#This Row],[B]]+表2_2[[#This Row],[S]]</f>
        <v>3.12</v>
      </c>
    </row>
    <row r="315" spans="1:4">
      <c r="A315">
        <v>3.1</v>
      </c>
      <c r="B315" s="12" t="s">
        <v>178</v>
      </c>
      <c r="C315">
        <v>0.99912599999999996</v>
      </c>
      <c r="D315">
        <f>表2_2[[#This Row],[B]]+表2_2[[#This Row],[S]]</f>
        <v>3.13</v>
      </c>
    </row>
    <row r="316" spans="1:4">
      <c r="A316">
        <v>3.1</v>
      </c>
      <c r="B316" s="12" t="s">
        <v>179</v>
      </c>
      <c r="C316">
        <v>0.99915500000000002</v>
      </c>
      <c r="D316">
        <f>表2_2[[#This Row],[B]]+表2_2[[#This Row],[S]]</f>
        <v>3.14</v>
      </c>
    </row>
    <row r="317" spans="1:4">
      <c r="A317">
        <v>3.1</v>
      </c>
      <c r="B317" s="12" t="s">
        <v>180</v>
      </c>
      <c r="C317">
        <v>0.99918399999999996</v>
      </c>
      <c r="D317">
        <f>表2_2[[#This Row],[B]]+表2_2[[#This Row],[S]]</f>
        <v>3.15</v>
      </c>
    </row>
    <row r="318" spans="1:4">
      <c r="A318">
        <v>3.1</v>
      </c>
      <c r="B318" s="12" t="s">
        <v>181</v>
      </c>
      <c r="C318">
        <v>0.99921099999999996</v>
      </c>
      <c r="D318">
        <f>表2_2[[#This Row],[B]]+表2_2[[#This Row],[S]]</f>
        <v>3.16</v>
      </c>
    </row>
    <row r="319" spans="1:4">
      <c r="A319">
        <v>3.1</v>
      </c>
      <c r="B319" s="12" t="s">
        <v>182</v>
      </c>
      <c r="C319">
        <v>0.99923799999999996</v>
      </c>
      <c r="D319">
        <f>表2_2[[#This Row],[B]]+表2_2[[#This Row],[S]]</f>
        <v>3.17</v>
      </c>
    </row>
    <row r="320" spans="1:4">
      <c r="A320">
        <v>3.1</v>
      </c>
      <c r="B320" s="12" t="s">
        <v>183</v>
      </c>
      <c r="C320">
        <v>0.99926400000000004</v>
      </c>
      <c r="D320">
        <f>表2_2[[#This Row],[B]]+表2_2[[#This Row],[S]]</f>
        <v>3.18</v>
      </c>
    </row>
    <row r="321" spans="1:4">
      <c r="A321">
        <v>3.1</v>
      </c>
      <c r="B321" s="12" t="s">
        <v>184</v>
      </c>
      <c r="C321">
        <v>0.99928899999999998</v>
      </c>
      <c r="D321">
        <f>表2_2[[#This Row],[B]]+表2_2[[#This Row],[S]]</f>
        <v>3.19</v>
      </c>
    </row>
    <row r="322" spans="1:4">
      <c r="A322">
        <v>3.2</v>
      </c>
      <c r="B322" s="12" t="s">
        <v>175</v>
      </c>
      <c r="C322">
        <v>0.99931300000000001</v>
      </c>
      <c r="D322">
        <f>表2_2[[#This Row],[B]]+表2_2[[#This Row],[S]]</f>
        <v>3.2</v>
      </c>
    </row>
    <row r="323" spans="1:4">
      <c r="A323">
        <v>3.2</v>
      </c>
      <c r="B323" s="12" t="s">
        <v>176</v>
      </c>
      <c r="C323">
        <v>0.999336</v>
      </c>
      <c r="D323">
        <f>表2_2[[#This Row],[B]]+表2_2[[#This Row],[S]]</f>
        <v>3.21</v>
      </c>
    </row>
    <row r="324" spans="1:4">
      <c r="A324">
        <v>3.2</v>
      </c>
      <c r="B324" s="12" t="s">
        <v>177</v>
      </c>
      <c r="C324">
        <v>0.999359</v>
      </c>
      <c r="D324">
        <f>表2_2[[#This Row],[B]]+表2_2[[#This Row],[S]]</f>
        <v>3.22</v>
      </c>
    </row>
    <row r="325" spans="1:4">
      <c r="A325">
        <v>3.2</v>
      </c>
      <c r="B325" s="12" t="s">
        <v>178</v>
      </c>
      <c r="C325">
        <v>0.99938099999999996</v>
      </c>
      <c r="D325">
        <f>表2_2[[#This Row],[B]]+表2_2[[#This Row],[S]]</f>
        <v>3.23</v>
      </c>
    </row>
    <row r="326" spans="1:4">
      <c r="A326">
        <v>3.2</v>
      </c>
      <c r="B326" s="12" t="s">
        <v>179</v>
      </c>
      <c r="C326">
        <v>0.99940200000000001</v>
      </c>
      <c r="D326">
        <f>表2_2[[#This Row],[B]]+表2_2[[#This Row],[S]]</f>
        <v>3.24</v>
      </c>
    </row>
    <row r="327" spans="1:4">
      <c r="A327">
        <v>3.2</v>
      </c>
      <c r="B327" s="12" t="s">
        <v>180</v>
      </c>
      <c r="C327">
        <v>0.99942299999999995</v>
      </c>
      <c r="D327">
        <f>表2_2[[#This Row],[B]]+表2_2[[#This Row],[S]]</f>
        <v>3.25</v>
      </c>
    </row>
    <row r="328" spans="1:4">
      <c r="A328">
        <v>3.2</v>
      </c>
      <c r="B328" s="12" t="s">
        <v>181</v>
      </c>
      <c r="C328">
        <v>0.99944299999999997</v>
      </c>
      <c r="D328">
        <f>表2_2[[#This Row],[B]]+表2_2[[#This Row],[S]]</f>
        <v>3.2600000000000002</v>
      </c>
    </row>
    <row r="329" spans="1:4">
      <c r="A329">
        <v>3.2</v>
      </c>
      <c r="B329" s="12" t="s">
        <v>182</v>
      </c>
      <c r="C329">
        <v>0.99946199999999996</v>
      </c>
      <c r="D329">
        <f>表2_2[[#This Row],[B]]+表2_2[[#This Row],[S]]</f>
        <v>3.27</v>
      </c>
    </row>
    <row r="330" spans="1:4">
      <c r="A330">
        <v>3.2</v>
      </c>
      <c r="B330" s="12" t="s">
        <v>183</v>
      </c>
      <c r="C330">
        <v>0.99948099999999995</v>
      </c>
      <c r="D330">
        <f>表2_2[[#This Row],[B]]+表2_2[[#This Row],[S]]</f>
        <v>3.2800000000000002</v>
      </c>
    </row>
    <row r="331" spans="1:4">
      <c r="A331">
        <v>3.2</v>
      </c>
      <c r="B331" s="12" t="s">
        <v>184</v>
      </c>
      <c r="C331">
        <v>0.99949900000000003</v>
      </c>
      <c r="D331">
        <f>表2_2[[#This Row],[B]]+表2_2[[#This Row],[S]]</f>
        <v>3.29</v>
      </c>
    </row>
    <row r="332" spans="1:4">
      <c r="A332">
        <v>3.3</v>
      </c>
      <c r="B332" s="12" t="s">
        <v>175</v>
      </c>
      <c r="C332">
        <v>0.99951699999999999</v>
      </c>
      <c r="D332">
        <f>表2_2[[#This Row],[B]]+表2_2[[#This Row],[S]]</f>
        <v>3.3</v>
      </c>
    </row>
    <row r="333" spans="1:4">
      <c r="A333">
        <v>3.3</v>
      </c>
      <c r="B333" s="12" t="s">
        <v>176</v>
      </c>
      <c r="C333">
        <v>0.99953400000000003</v>
      </c>
      <c r="D333">
        <f>表2_2[[#This Row],[B]]+表2_2[[#This Row],[S]]</f>
        <v>3.3099999999999996</v>
      </c>
    </row>
    <row r="334" spans="1:4">
      <c r="A334">
        <v>3.3</v>
      </c>
      <c r="B334" s="12" t="s">
        <v>177</v>
      </c>
      <c r="C334">
        <v>0.99955000000000005</v>
      </c>
      <c r="D334">
        <f>表2_2[[#This Row],[B]]+表2_2[[#This Row],[S]]</f>
        <v>3.32</v>
      </c>
    </row>
    <row r="335" spans="1:4">
      <c r="A335">
        <v>3.3</v>
      </c>
      <c r="B335" s="12" t="s">
        <v>178</v>
      </c>
      <c r="C335">
        <v>0.99956599999999995</v>
      </c>
      <c r="D335">
        <f>表2_2[[#This Row],[B]]+表2_2[[#This Row],[S]]</f>
        <v>3.3299999999999996</v>
      </c>
    </row>
    <row r="336" spans="1:4">
      <c r="A336">
        <v>3.3</v>
      </c>
      <c r="B336" s="12" t="s">
        <v>179</v>
      </c>
      <c r="C336">
        <v>0.99958100000000005</v>
      </c>
      <c r="D336">
        <f>表2_2[[#This Row],[B]]+表2_2[[#This Row],[S]]</f>
        <v>3.34</v>
      </c>
    </row>
    <row r="337" spans="1:4">
      <c r="A337">
        <v>3.3</v>
      </c>
      <c r="B337" s="12" t="s">
        <v>180</v>
      </c>
      <c r="C337">
        <v>0.99959600000000004</v>
      </c>
      <c r="D337">
        <f>表2_2[[#This Row],[B]]+表2_2[[#This Row],[S]]</f>
        <v>3.3499999999999996</v>
      </c>
    </row>
    <row r="338" spans="1:4">
      <c r="A338">
        <v>3.3</v>
      </c>
      <c r="B338" s="12" t="s">
        <v>181</v>
      </c>
      <c r="C338">
        <v>0.99961</v>
      </c>
      <c r="D338">
        <f>表2_2[[#This Row],[B]]+表2_2[[#This Row],[S]]</f>
        <v>3.36</v>
      </c>
    </row>
    <row r="339" spans="1:4">
      <c r="A339">
        <v>3.3</v>
      </c>
      <c r="B339" s="12" t="s">
        <v>182</v>
      </c>
      <c r="C339">
        <v>0.99962399999999996</v>
      </c>
      <c r="D339">
        <f>表2_2[[#This Row],[B]]+表2_2[[#This Row],[S]]</f>
        <v>3.3699999999999997</v>
      </c>
    </row>
    <row r="340" spans="1:4">
      <c r="A340">
        <v>3.3</v>
      </c>
      <c r="B340" s="12" t="s">
        <v>183</v>
      </c>
      <c r="C340">
        <v>0.99963800000000003</v>
      </c>
      <c r="D340">
        <f>表2_2[[#This Row],[B]]+表2_2[[#This Row],[S]]</f>
        <v>3.38</v>
      </c>
    </row>
    <row r="341" spans="1:4">
      <c r="A341">
        <v>3.3</v>
      </c>
      <c r="B341" s="12" t="s">
        <v>184</v>
      </c>
      <c r="C341">
        <v>0.99965999999999999</v>
      </c>
      <c r="D341">
        <f>表2_2[[#This Row],[B]]+表2_2[[#This Row],[S]]</f>
        <v>3.3899999999999997</v>
      </c>
    </row>
    <row r="342" spans="1:4">
      <c r="A342">
        <v>3.4</v>
      </c>
      <c r="B342" s="12" t="s">
        <v>175</v>
      </c>
      <c r="C342">
        <v>0.99966299999999997</v>
      </c>
      <c r="D342">
        <f>表2_2[[#This Row],[B]]+表2_2[[#This Row],[S]]</f>
        <v>3.4</v>
      </c>
    </row>
    <row r="343" spans="1:4">
      <c r="A343">
        <v>3.4</v>
      </c>
      <c r="B343" s="12" t="s">
        <v>176</v>
      </c>
      <c r="C343">
        <v>0.99967499999999998</v>
      </c>
      <c r="D343">
        <f>表2_2[[#This Row],[B]]+表2_2[[#This Row],[S]]</f>
        <v>3.4099999999999997</v>
      </c>
    </row>
    <row r="344" spans="1:4">
      <c r="A344">
        <v>3.4</v>
      </c>
      <c r="B344" s="12" t="s">
        <v>177</v>
      </c>
      <c r="C344">
        <v>0.99968699999999999</v>
      </c>
      <c r="D344">
        <f>表2_2[[#This Row],[B]]+表2_2[[#This Row],[S]]</f>
        <v>3.42</v>
      </c>
    </row>
    <row r="345" spans="1:4">
      <c r="A345">
        <v>3.4</v>
      </c>
      <c r="B345" s="12" t="s">
        <v>178</v>
      </c>
      <c r="C345">
        <v>0.99969799999999998</v>
      </c>
      <c r="D345">
        <f>表2_2[[#This Row],[B]]+表2_2[[#This Row],[S]]</f>
        <v>3.4299999999999997</v>
      </c>
    </row>
    <row r="346" spans="1:4">
      <c r="A346">
        <v>3.4</v>
      </c>
      <c r="B346" s="12" t="s">
        <v>179</v>
      </c>
      <c r="C346">
        <v>0.99970899999999996</v>
      </c>
      <c r="D346">
        <f>表2_2[[#This Row],[B]]+表2_2[[#This Row],[S]]</f>
        <v>3.44</v>
      </c>
    </row>
    <row r="347" spans="1:4">
      <c r="A347">
        <v>3.4</v>
      </c>
      <c r="B347" s="12" t="s">
        <v>180</v>
      </c>
      <c r="C347">
        <v>0.99972000000000005</v>
      </c>
      <c r="D347">
        <f>表2_2[[#This Row],[B]]+表2_2[[#This Row],[S]]</f>
        <v>3.4499999999999997</v>
      </c>
    </row>
    <row r="348" spans="1:4">
      <c r="A348">
        <v>3.4</v>
      </c>
      <c r="B348" s="12" t="s">
        <v>181</v>
      </c>
      <c r="C348">
        <v>0.99973000000000001</v>
      </c>
      <c r="D348">
        <f>表2_2[[#This Row],[B]]+表2_2[[#This Row],[S]]</f>
        <v>3.46</v>
      </c>
    </row>
    <row r="349" spans="1:4">
      <c r="A349">
        <v>3.4</v>
      </c>
      <c r="B349" s="12" t="s">
        <v>182</v>
      </c>
      <c r="C349">
        <v>0.99973999999999996</v>
      </c>
      <c r="D349">
        <f>表2_2[[#This Row],[B]]+表2_2[[#This Row],[S]]</f>
        <v>3.4699999999999998</v>
      </c>
    </row>
    <row r="350" spans="1:4">
      <c r="A350">
        <v>3.4</v>
      </c>
      <c r="B350" s="12" t="s">
        <v>183</v>
      </c>
      <c r="C350">
        <v>0.999749</v>
      </c>
      <c r="D350">
        <f>表2_2[[#This Row],[B]]+表2_2[[#This Row],[S]]</f>
        <v>3.48</v>
      </c>
    </row>
    <row r="351" spans="1:4">
      <c r="A351">
        <v>3.4</v>
      </c>
      <c r="B351" s="12" t="s">
        <v>184</v>
      </c>
      <c r="C351">
        <v>0.99975999999999998</v>
      </c>
      <c r="D351">
        <f>表2_2[[#This Row],[B]]+表2_2[[#This Row],[S]]</f>
        <v>3.4899999999999998</v>
      </c>
    </row>
    <row r="352" spans="1:4">
      <c r="A352">
        <v>3.5</v>
      </c>
      <c r="B352" s="12" t="s">
        <v>175</v>
      </c>
      <c r="C352">
        <v>0.99976699999999996</v>
      </c>
      <c r="D352">
        <f>表2_2[[#This Row],[B]]+表2_2[[#This Row],[S]]</f>
        <v>3.5</v>
      </c>
    </row>
    <row r="353" spans="1:4">
      <c r="A353">
        <v>3.5</v>
      </c>
      <c r="B353" s="12" t="s">
        <v>176</v>
      </c>
      <c r="C353">
        <v>0.999776</v>
      </c>
      <c r="D353">
        <f>表2_2[[#This Row],[B]]+表2_2[[#This Row],[S]]</f>
        <v>3.51</v>
      </c>
    </row>
    <row r="354" spans="1:4">
      <c r="A354">
        <v>3.5</v>
      </c>
      <c r="B354" s="12" t="s">
        <v>177</v>
      </c>
      <c r="C354">
        <v>0.99978400000000001</v>
      </c>
      <c r="D354">
        <f>表2_2[[#This Row],[B]]+表2_2[[#This Row],[S]]</f>
        <v>3.52</v>
      </c>
    </row>
    <row r="355" spans="1:4">
      <c r="A355">
        <v>3.5</v>
      </c>
      <c r="B355" s="12" t="s">
        <v>178</v>
      </c>
      <c r="C355">
        <v>0.99979200000000001</v>
      </c>
      <c r="D355">
        <f>表2_2[[#This Row],[B]]+表2_2[[#This Row],[S]]</f>
        <v>3.53</v>
      </c>
    </row>
    <row r="356" spans="1:4">
      <c r="A356">
        <v>3.5</v>
      </c>
      <c r="B356" s="12" t="s">
        <v>179</v>
      </c>
      <c r="C356">
        <v>0.99980000000000002</v>
      </c>
      <c r="D356">
        <f>表2_2[[#This Row],[B]]+表2_2[[#This Row],[S]]</f>
        <v>3.54</v>
      </c>
    </row>
    <row r="357" spans="1:4">
      <c r="A357">
        <v>3.5</v>
      </c>
      <c r="B357" s="12" t="s">
        <v>180</v>
      </c>
      <c r="C357">
        <v>0.999807</v>
      </c>
      <c r="D357">
        <f>表2_2[[#This Row],[B]]+表2_2[[#This Row],[S]]</f>
        <v>3.55</v>
      </c>
    </row>
    <row r="358" spans="1:4">
      <c r="A358">
        <v>3.5</v>
      </c>
      <c r="B358" s="12" t="s">
        <v>181</v>
      </c>
      <c r="C358">
        <v>0.99981500000000001</v>
      </c>
      <c r="D358">
        <f>表2_2[[#This Row],[B]]+表2_2[[#This Row],[S]]</f>
        <v>3.56</v>
      </c>
    </row>
    <row r="359" spans="1:4">
      <c r="A359">
        <v>3.5</v>
      </c>
      <c r="B359" s="12" t="s">
        <v>182</v>
      </c>
      <c r="C359">
        <v>0.99982199999999999</v>
      </c>
      <c r="D359">
        <f>表2_2[[#This Row],[B]]+表2_2[[#This Row],[S]]</f>
        <v>3.57</v>
      </c>
    </row>
    <row r="360" spans="1:4">
      <c r="A360">
        <v>3.5</v>
      </c>
      <c r="B360" s="12" t="s">
        <v>183</v>
      </c>
      <c r="C360">
        <v>0.99982800000000005</v>
      </c>
      <c r="D360">
        <f>表2_2[[#This Row],[B]]+表2_2[[#This Row],[S]]</f>
        <v>3.58</v>
      </c>
    </row>
    <row r="361" spans="1:4">
      <c r="A361">
        <v>3.5</v>
      </c>
      <c r="B361" s="12" t="s">
        <v>184</v>
      </c>
      <c r="C361">
        <v>0.99988500000000002</v>
      </c>
      <c r="D361">
        <f>表2_2[[#This Row],[B]]+表2_2[[#This Row],[S]]</f>
        <v>3.59</v>
      </c>
    </row>
    <row r="362" spans="1:4">
      <c r="A362">
        <v>3.6</v>
      </c>
      <c r="B362" s="12" t="s">
        <v>175</v>
      </c>
      <c r="C362">
        <v>0.99984099999999998</v>
      </c>
      <c r="D362">
        <f>表2_2[[#This Row],[B]]+表2_2[[#This Row],[S]]</f>
        <v>3.6</v>
      </c>
    </row>
    <row r="363" spans="1:4">
      <c r="A363">
        <v>3.6</v>
      </c>
      <c r="B363" s="12" t="s">
        <v>176</v>
      </c>
      <c r="C363">
        <v>0.99984700000000004</v>
      </c>
      <c r="D363">
        <f>表2_2[[#This Row],[B]]+表2_2[[#This Row],[S]]</f>
        <v>3.61</v>
      </c>
    </row>
    <row r="364" spans="1:4">
      <c r="A364">
        <v>3.6</v>
      </c>
      <c r="B364" s="12" t="s">
        <v>177</v>
      </c>
      <c r="C364">
        <v>0.99985299999999999</v>
      </c>
      <c r="D364">
        <f>表2_2[[#This Row],[B]]+表2_2[[#This Row],[S]]</f>
        <v>3.62</v>
      </c>
    </row>
    <row r="365" spans="1:4">
      <c r="A365">
        <v>3.6</v>
      </c>
      <c r="B365" s="12" t="s">
        <v>178</v>
      </c>
      <c r="C365">
        <v>0.99985800000000002</v>
      </c>
      <c r="D365">
        <f>表2_2[[#This Row],[B]]+表2_2[[#This Row],[S]]</f>
        <v>3.63</v>
      </c>
    </row>
    <row r="366" spans="1:4">
      <c r="A366">
        <v>3.6</v>
      </c>
      <c r="B366" s="12" t="s">
        <v>179</v>
      </c>
      <c r="C366">
        <v>0.99986399999999998</v>
      </c>
      <c r="D366">
        <f>表2_2[[#This Row],[B]]+表2_2[[#This Row],[S]]</f>
        <v>3.64</v>
      </c>
    </row>
    <row r="367" spans="1:4">
      <c r="A367">
        <v>3.6</v>
      </c>
      <c r="B367" s="12" t="s">
        <v>180</v>
      </c>
      <c r="C367">
        <v>0.99986900000000001</v>
      </c>
      <c r="D367">
        <f>表2_2[[#This Row],[B]]+表2_2[[#This Row],[S]]</f>
        <v>3.65</v>
      </c>
    </row>
    <row r="368" spans="1:4">
      <c r="A368">
        <v>3.6</v>
      </c>
      <c r="B368" s="12" t="s">
        <v>181</v>
      </c>
      <c r="C368">
        <v>0.99987400000000004</v>
      </c>
      <c r="D368">
        <f>表2_2[[#This Row],[B]]+表2_2[[#This Row],[S]]</f>
        <v>3.66</v>
      </c>
    </row>
    <row r="369" spans="1:4">
      <c r="A369">
        <v>3.6</v>
      </c>
      <c r="B369" s="12" t="s">
        <v>182</v>
      </c>
      <c r="C369">
        <v>0.99987899999999996</v>
      </c>
      <c r="D369">
        <f>表2_2[[#This Row],[B]]+表2_2[[#This Row],[S]]</f>
        <v>3.67</v>
      </c>
    </row>
    <row r="370" spans="1:4">
      <c r="A370">
        <v>3.6</v>
      </c>
      <c r="B370" s="12" t="s">
        <v>183</v>
      </c>
      <c r="C370">
        <v>0.99988299999999997</v>
      </c>
      <c r="D370">
        <f>表2_2[[#This Row],[B]]+表2_2[[#This Row],[S]]</f>
        <v>3.68</v>
      </c>
    </row>
    <row r="371" spans="1:4">
      <c r="A371">
        <v>3.6</v>
      </c>
      <c r="B371" s="12" t="s">
        <v>184</v>
      </c>
      <c r="C371">
        <v>0.99987999999999999</v>
      </c>
      <c r="D371">
        <f>表2_2[[#This Row],[B]]+表2_2[[#This Row],[S]]</f>
        <v>3.69</v>
      </c>
    </row>
    <row r="372" spans="1:4">
      <c r="A372">
        <v>3.7</v>
      </c>
      <c r="B372" s="12" t="s">
        <v>175</v>
      </c>
      <c r="C372">
        <v>0.999892</v>
      </c>
      <c r="D372">
        <f>表2_2[[#This Row],[B]]+表2_2[[#This Row],[S]]</f>
        <v>3.7</v>
      </c>
    </row>
    <row r="373" spans="1:4">
      <c r="A373">
        <v>3.7</v>
      </c>
      <c r="B373" s="12" t="s">
        <v>176</v>
      </c>
      <c r="C373">
        <v>0.99989600000000001</v>
      </c>
      <c r="D373">
        <f>表2_2[[#This Row],[B]]+表2_2[[#This Row],[S]]</f>
        <v>3.71</v>
      </c>
    </row>
    <row r="374" spans="1:4">
      <c r="A374">
        <v>3.7</v>
      </c>
      <c r="B374" s="12" t="s">
        <v>177</v>
      </c>
      <c r="C374">
        <v>0.99990000000000001</v>
      </c>
      <c r="D374">
        <f>表2_2[[#This Row],[B]]+表2_2[[#This Row],[S]]</f>
        <v>3.72</v>
      </c>
    </row>
    <row r="375" spans="1:4">
      <c r="A375">
        <v>3.7</v>
      </c>
      <c r="B375" s="12" t="s">
        <v>178</v>
      </c>
      <c r="C375">
        <v>0.99990400000000002</v>
      </c>
      <c r="D375">
        <f>表2_2[[#This Row],[B]]+表2_2[[#This Row],[S]]</f>
        <v>3.73</v>
      </c>
    </row>
    <row r="376" spans="1:4">
      <c r="A376">
        <v>3.7</v>
      </c>
      <c r="B376" s="12" t="s">
        <v>179</v>
      </c>
      <c r="C376">
        <v>0.99990800000000002</v>
      </c>
      <c r="D376">
        <f>表2_2[[#This Row],[B]]+表2_2[[#This Row],[S]]</f>
        <v>3.74</v>
      </c>
    </row>
    <row r="377" spans="1:4">
      <c r="A377">
        <v>3.7</v>
      </c>
      <c r="B377" s="12" t="s">
        <v>180</v>
      </c>
      <c r="C377">
        <v>0.99991200000000002</v>
      </c>
      <c r="D377">
        <f>表2_2[[#This Row],[B]]+表2_2[[#This Row],[S]]</f>
        <v>3.75</v>
      </c>
    </row>
    <row r="378" spans="1:4">
      <c r="A378">
        <v>3.7</v>
      </c>
      <c r="B378" s="12" t="s">
        <v>181</v>
      </c>
      <c r="C378">
        <v>0.999915</v>
      </c>
      <c r="D378">
        <f>表2_2[[#This Row],[B]]+表2_2[[#This Row],[S]]</f>
        <v>3.7600000000000002</v>
      </c>
    </row>
    <row r="379" spans="1:4">
      <c r="A379">
        <v>3.7</v>
      </c>
      <c r="B379" s="12" t="s">
        <v>182</v>
      </c>
      <c r="C379">
        <v>0.99991799999999997</v>
      </c>
      <c r="D379">
        <f>表2_2[[#This Row],[B]]+表2_2[[#This Row],[S]]</f>
        <v>3.77</v>
      </c>
    </row>
    <row r="380" spans="1:4">
      <c r="A380">
        <v>3.7</v>
      </c>
      <c r="B380" s="12" t="s">
        <v>183</v>
      </c>
      <c r="C380">
        <v>0.99992199999999998</v>
      </c>
      <c r="D380">
        <f>表2_2[[#This Row],[B]]+表2_2[[#This Row],[S]]</f>
        <v>3.7800000000000002</v>
      </c>
    </row>
    <row r="381" spans="1:4">
      <c r="A381">
        <v>3.7</v>
      </c>
      <c r="B381" s="12" t="s">
        <v>184</v>
      </c>
      <c r="C381">
        <v>0.99992599999999998</v>
      </c>
      <c r="D381">
        <f>表2_2[[#This Row],[B]]+表2_2[[#This Row],[S]]</f>
        <v>3.79</v>
      </c>
    </row>
    <row r="382" spans="1:4">
      <c r="A382">
        <v>3.8</v>
      </c>
      <c r="B382" s="12" t="s">
        <v>175</v>
      </c>
      <c r="C382">
        <v>0.99992800000000004</v>
      </c>
      <c r="D382">
        <f>表2_2[[#This Row],[B]]+表2_2[[#This Row],[S]]</f>
        <v>3.8</v>
      </c>
    </row>
    <row r="383" spans="1:4">
      <c r="A383">
        <v>3.8</v>
      </c>
      <c r="B383" s="12" t="s">
        <v>176</v>
      </c>
      <c r="C383">
        <v>0.99993100000000001</v>
      </c>
      <c r="D383">
        <f>表2_2[[#This Row],[B]]+表2_2[[#This Row],[S]]</f>
        <v>3.8099999999999996</v>
      </c>
    </row>
    <row r="384" spans="1:4">
      <c r="A384">
        <v>3.8</v>
      </c>
      <c r="B384" s="12" t="s">
        <v>177</v>
      </c>
      <c r="C384">
        <v>0.99993299999999996</v>
      </c>
      <c r="D384">
        <f>表2_2[[#This Row],[B]]+表2_2[[#This Row],[S]]</f>
        <v>3.82</v>
      </c>
    </row>
    <row r="385" spans="1:4">
      <c r="A385">
        <v>3.8</v>
      </c>
      <c r="B385" s="12" t="s">
        <v>178</v>
      </c>
      <c r="C385">
        <v>0.99993600000000005</v>
      </c>
      <c r="D385">
        <f>表2_2[[#This Row],[B]]+表2_2[[#This Row],[S]]</f>
        <v>3.8299999999999996</v>
      </c>
    </row>
    <row r="386" spans="1:4">
      <c r="A386">
        <v>3.8</v>
      </c>
      <c r="B386" s="12" t="s">
        <v>179</v>
      </c>
      <c r="C386">
        <v>0.99993799999999999</v>
      </c>
      <c r="D386">
        <f>表2_2[[#This Row],[B]]+表2_2[[#This Row],[S]]</f>
        <v>3.84</v>
      </c>
    </row>
    <row r="387" spans="1:4">
      <c r="A387">
        <v>3.8</v>
      </c>
      <c r="B387" s="12" t="s">
        <v>180</v>
      </c>
      <c r="C387">
        <v>0.99994099999999997</v>
      </c>
      <c r="D387">
        <f>表2_2[[#This Row],[B]]+表2_2[[#This Row],[S]]</f>
        <v>3.8499999999999996</v>
      </c>
    </row>
    <row r="388" spans="1:4">
      <c r="A388">
        <v>3.8</v>
      </c>
      <c r="B388" s="12" t="s">
        <v>181</v>
      </c>
      <c r="C388">
        <v>0.99994300000000003</v>
      </c>
      <c r="D388">
        <f>表2_2[[#This Row],[B]]+表2_2[[#This Row],[S]]</f>
        <v>3.86</v>
      </c>
    </row>
    <row r="389" spans="1:4">
      <c r="A389">
        <v>3.8</v>
      </c>
      <c r="B389" s="12" t="s">
        <v>182</v>
      </c>
      <c r="C389">
        <v>0.999946</v>
      </c>
      <c r="D389">
        <f>表2_2[[#This Row],[B]]+表2_2[[#This Row],[S]]</f>
        <v>3.8699999999999997</v>
      </c>
    </row>
    <row r="390" spans="1:4">
      <c r="A390">
        <v>3.8</v>
      </c>
      <c r="B390" s="12" t="s">
        <v>183</v>
      </c>
      <c r="C390">
        <v>0.99994799999999995</v>
      </c>
      <c r="D390">
        <f>表2_2[[#This Row],[B]]+表2_2[[#This Row],[S]]</f>
        <v>3.88</v>
      </c>
    </row>
    <row r="391" spans="1:4">
      <c r="A391">
        <v>3.8</v>
      </c>
      <c r="B391" s="12" t="s">
        <v>184</v>
      </c>
      <c r="C391">
        <v>0.99995000000000001</v>
      </c>
      <c r="D391">
        <f>表2_2[[#This Row],[B]]+表2_2[[#This Row],[S]]</f>
        <v>3.8899999999999997</v>
      </c>
    </row>
    <row r="392" spans="1:4">
      <c r="A392">
        <v>3.9</v>
      </c>
      <c r="B392" s="12" t="s">
        <v>175</v>
      </c>
      <c r="C392">
        <v>0.99995199999999995</v>
      </c>
      <c r="D392">
        <f>表2_2[[#This Row],[B]]+表2_2[[#This Row],[S]]</f>
        <v>3.9</v>
      </c>
    </row>
    <row r="393" spans="1:4">
      <c r="A393">
        <v>3.9</v>
      </c>
      <c r="B393" s="12" t="s">
        <v>176</v>
      </c>
      <c r="C393">
        <v>0.99995400000000001</v>
      </c>
      <c r="D393">
        <f>表2_2[[#This Row],[B]]+表2_2[[#This Row],[S]]</f>
        <v>3.9099999999999997</v>
      </c>
    </row>
    <row r="394" spans="1:4">
      <c r="A394">
        <v>3.9</v>
      </c>
      <c r="B394" s="12" t="s">
        <v>177</v>
      </c>
      <c r="C394">
        <v>0.99995599999999996</v>
      </c>
      <c r="D394">
        <f>表2_2[[#This Row],[B]]+表2_2[[#This Row],[S]]</f>
        <v>3.92</v>
      </c>
    </row>
    <row r="395" spans="1:4">
      <c r="A395">
        <v>3.9</v>
      </c>
      <c r="B395" s="12" t="s">
        <v>178</v>
      </c>
      <c r="C395">
        <v>0.99995800000000001</v>
      </c>
      <c r="D395">
        <f>表2_2[[#This Row],[B]]+表2_2[[#This Row],[S]]</f>
        <v>3.9299999999999997</v>
      </c>
    </row>
    <row r="396" spans="1:4">
      <c r="A396">
        <v>3.9</v>
      </c>
      <c r="B396" s="12" t="s">
        <v>179</v>
      </c>
      <c r="C396">
        <v>0.99995900000000004</v>
      </c>
      <c r="D396">
        <f>表2_2[[#This Row],[B]]+表2_2[[#This Row],[S]]</f>
        <v>3.94</v>
      </c>
    </row>
    <row r="397" spans="1:4">
      <c r="A397">
        <v>3.9</v>
      </c>
      <c r="B397" s="12" t="s">
        <v>180</v>
      </c>
      <c r="C397">
        <v>0.99996099999999999</v>
      </c>
      <c r="D397">
        <f>表2_2[[#This Row],[B]]+表2_2[[#This Row],[S]]</f>
        <v>3.9499999999999997</v>
      </c>
    </row>
    <row r="398" spans="1:4">
      <c r="A398">
        <v>3.9</v>
      </c>
      <c r="B398" s="12" t="s">
        <v>181</v>
      </c>
      <c r="C398">
        <v>0.99996300000000005</v>
      </c>
      <c r="D398">
        <f>表2_2[[#This Row],[B]]+表2_2[[#This Row],[S]]</f>
        <v>3.96</v>
      </c>
    </row>
    <row r="399" spans="1:4">
      <c r="A399">
        <v>3.9</v>
      </c>
      <c r="B399" s="12" t="s">
        <v>182</v>
      </c>
      <c r="C399">
        <v>0.99996399999999996</v>
      </c>
      <c r="D399">
        <f>表2_2[[#This Row],[B]]+表2_2[[#This Row],[S]]</f>
        <v>3.9699999999999998</v>
      </c>
    </row>
    <row r="400" spans="1:4">
      <c r="A400">
        <v>3.9</v>
      </c>
      <c r="B400" s="12" t="s">
        <v>183</v>
      </c>
      <c r="C400">
        <v>0.99996600000000002</v>
      </c>
      <c r="D400">
        <f>表2_2[[#This Row],[B]]+表2_2[[#This Row],[S]]</f>
        <v>3.98</v>
      </c>
    </row>
    <row r="401" spans="1:4">
      <c r="A401">
        <v>3.9</v>
      </c>
      <c r="B401" s="12" t="s">
        <v>184</v>
      </c>
      <c r="C401">
        <v>0.99996700000000005</v>
      </c>
      <c r="D401">
        <f>表2_2[[#This Row],[B]]+表2_2[[#This Row],[S]]</f>
        <v>3.9899999999999998</v>
      </c>
    </row>
    <row r="402" spans="1:4">
      <c r="A402">
        <v>4</v>
      </c>
      <c r="B402" s="12" t="s">
        <v>175</v>
      </c>
      <c r="C402">
        <v>0.99996799999999997</v>
      </c>
      <c r="D402">
        <f>表2_2[[#This Row],[B]]+表2_2[[#This Row],[S]]</f>
        <v>4</v>
      </c>
    </row>
    <row r="403" spans="1:4">
      <c r="A403">
        <v>4</v>
      </c>
      <c r="B403" s="12" t="s">
        <v>176</v>
      </c>
      <c r="C403">
        <v>0.99997000000000003</v>
      </c>
      <c r="D403">
        <f>表2_2[[#This Row],[B]]+表2_2[[#This Row],[S]]</f>
        <v>4.01</v>
      </c>
    </row>
    <row r="404" spans="1:4">
      <c r="A404">
        <v>4</v>
      </c>
      <c r="B404" s="12" t="s">
        <v>177</v>
      </c>
      <c r="C404">
        <v>0.99997100000000005</v>
      </c>
      <c r="D404">
        <f>表2_2[[#This Row],[B]]+表2_2[[#This Row],[S]]</f>
        <v>4.0199999999999996</v>
      </c>
    </row>
    <row r="405" spans="1:4">
      <c r="A405">
        <v>4</v>
      </c>
      <c r="B405" s="12" t="s">
        <v>178</v>
      </c>
      <c r="C405">
        <v>0.99997199999999997</v>
      </c>
      <c r="D405">
        <f>表2_2[[#This Row],[B]]+表2_2[[#This Row],[S]]</f>
        <v>4.03</v>
      </c>
    </row>
    <row r="406" spans="1:4">
      <c r="A406">
        <v>4</v>
      </c>
      <c r="B406" s="12" t="s">
        <v>179</v>
      </c>
      <c r="C406">
        <v>0.999973</v>
      </c>
      <c r="D406">
        <f>表2_2[[#This Row],[B]]+表2_2[[#This Row],[S]]</f>
        <v>4.04</v>
      </c>
    </row>
    <row r="407" spans="1:4">
      <c r="A407">
        <v>4</v>
      </c>
      <c r="B407" s="12" t="s">
        <v>180</v>
      </c>
      <c r="C407">
        <v>0.99997400000000003</v>
      </c>
      <c r="D407">
        <f>表2_2[[#This Row],[B]]+表2_2[[#This Row],[S]]</f>
        <v>4.05</v>
      </c>
    </row>
    <row r="408" spans="1:4">
      <c r="A408">
        <v>4</v>
      </c>
      <c r="B408" s="12" t="s">
        <v>181</v>
      </c>
      <c r="C408">
        <v>0.99997499999999995</v>
      </c>
      <c r="D408">
        <f>表2_2[[#This Row],[B]]+表2_2[[#This Row],[S]]</f>
        <v>4.0599999999999996</v>
      </c>
    </row>
    <row r="409" spans="1:4">
      <c r="A409">
        <v>4</v>
      </c>
      <c r="B409" s="12" t="s">
        <v>182</v>
      </c>
      <c r="C409">
        <v>0.99997599999999998</v>
      </c>
      <c r="D409">
        <f>表2_2[[#This Row],[B]]+表2_2[[#This Row],[S]]</f>
        <v>4.07</v>
      </c>
    </row>
    <row r="410" spans="1:4">
      <c r="A410">
        <v>4</v>
      </c>
      <c r="B410" s="12" t="s">
        <v>183</v>
      </c>
      <c r="C410">
        <v>0.999977</v>
      </c>
      <c r="D410">
        <f>表2_2[[#This Row],[B]]+表2_2[[#This Row],[S]]</f>
        <v>4.08</v>
      </c>
    </row>
    <row r="411" spans="1:4">
      <c r="A411">
        <v>4</v>
      </c>
      <c r="B411" s="12" t="s">
        <v>184</v>
      </c>
      <c r="C411">
        <v>0.99997800000000003</v>
      </c>
      <c r="D411">
        <f>表2_2[[#This Row],[B]]+表2_2[[#This Row],[S]]</f>
        <v>4.09</v>
      </c>
    </row>
    <row r="412" spans="1:4">
      <c r="A412">
        <v>4.0999999999999996</v>
      </c>
      <c r="B412" s="12" t="s">
        <v>175</v>
      </c>
      <c r="C412">
        <v>0.99997899999999995</v>
      </c>
      <c r="D412">
        <f>表2_2[[#This Row],[B]]+表2_2[[#This Row],[S]]</f>
        <v>4.0999999999999996</v>
      </c>
    </row>
    <row r="413" spans="1:4">
      <c r="A413">
        <v>4.0999999999999996</v>
      </c>
      <c r="B413" s="12" t="s">
        <v>176</v>
      </c>
      <c r="C413">
        <v>0.99997999999999998</v>
      </c>
      <c r="D413">
        <f>表2_2[[#This Row],[B]]+表2_2[[#This Row],[S]]</f>
        <v>4.1099999999999994</v>
      </c>
    </row>
    <row r="414" spans="1:4">
      <c r="A414">
        <v>4.0999999999999996</v>
      </c>
      <c r="B414" s="12" t="s">
        <v>177</v>
      </c>
      <c r="C414">
        <v>0.99998100000000001</v>
      </c>
      <c r="D414">
        <f>表2_2[[#This Row],[B]]+表2_2[[#This Row],[S]]</f>
        <v>4.1199999999999992</v>
      </c>
    </row>
    <row r="415" spans="1:4">
      <c r="A415">
        <v>4.0999999999999996</v>
      </c>
      <c r="B415" s="12" t="s">
        <v>178</v>
      </c>
      <c r="C415">
        <v>0.99998200000000004</v>
      </c>
      <c r="D415">
        <f>表2_2[[#This Row],[B]]+表2_2[[#This Row],[S]]</f>
        <v>4.13</v>
      </c>
    </row>
    <row r="416" spans="1:4">
      <c r="A416">
        <v>4.0999999999999996</v>
      </c>
      <c r="B416" s="12" t="s">
        <v>179</v>
      </c>
      <c r="C416">
        <v>0.99998299999999996</v>
      </c>
      <c r="D416">
        <f>表2_2[[#This Row],[B]]+表2_2[[#This Row],[S]]</f>
        <v>4.1399999999999997</v>
      </c>
    </row>
    <row r="417" spans="1:4">
      <c r="A417">
        <v>4.0999999999999996</v>
      </c>
      <c r="B417" s="12" t="s">
        <v>180</v>
      </c>
      <c r="C417">
        <v>0.99998299999999996</v>
      </c>
      <c r="D417">
        <f>表2_2[[#This Row],[B]]+表2_2[[#This Row],[S]]</f>
        <v>4.1499999999999995</v>
      </c>
    </row>
    <row r="418" spans="1:4">
      <c r="A418">
        <v>4.0999999999999996</v>
      </c>
      <c r="B418" s="12" t="s">
        <v>181</v>
      </c>
      <c r="C418">
        <v>0.99998399999999998</v>
      </c>
      <c r="D418">
        <f>表2_2[[#This Row],[B]]+表2_2[[#This Row],[S]]</f>
        <v>4.1599999999999993</v>
      </c>
    </row>
    <row r="419" spans="1:4">
      <c r="A419">
        <v>4.0999999999999996</v>
      </c>
      <c r="B419" s="12" t="s">
        <v>182</v>
      </c>
      <c r="C419">
        <v>0.99998500000000001</v>
      </c>
      <c r="D419">
        <f>表2_2[[#This Row],[B]]+表2_2[[#This Row],[S]]</f>
        <v>4.17</v>
      </c>
    </row>
    <row r="420" spans="1:4">
      <c r="A420">
        <v>4.0999999999999996</v>
      </c>
      <c r="B420" s="12" t="s">
        <v>183</v>
      </c>
      <c r="C420">
        <v>0.99998500000000001</v>
      </c>
      <c r="D420">
        <f>表2_2[[#This Row],[B]]+表2_2[[#This Row],[S]]</f>
        <v>4.18</v>
      </c>
    </row>
    <row r="421" spans="1:4">
      <c r="A421">
        <v>4.0999999999999996</v>
      </c>
      <c r="B421" s="12" t="s">
        <v>184</v>
      </c>
      <c r="C421">
        <v>0.99998600000000004</v>
      </c>
      <c r="D421">
        <f>表2_2[[#This Row],[B]]+表2_2[[#This Row],[S]]</f>
        <v>4.1899999999999995</v>
      </c>
    </row>
    <row r="422" spans="1:4">
      <c r="A422">
        <v>4.1999999999999904</v>
      </c>
      <c r="B422" s="12" t="s">
        <v>175</v>
      </c>
      <c r="C422">
        <v>0.99998699999999996</v>
      </c>
      <c r="D422">
        <f>表2_2[[#This Row],[B]]+表2_2[[#This Row],[S]]</f>
        <v>4.1999999999999904</v>
      </c>
    </row>
    <row r="423" spans="1:4">
      <c r="A423">
        <v>4.1999999999999904</v>
      </c>
      <c r="B423" s="12" t="s">
        <v>176</v>
      </c>
      <c r="C423">
        <v>0.99998699999999996</v>
      </c>
      <c r="D423">
        <f>表2_2[[#This Row],[B]]+表2_2[[#This Row],[S]]</f>
        <v>4.2099999999999902</v>
      </c>
    </row>
    <row r="424" spans="1:4">
      <c r="A424">
        <v>4.1999999999999904</v>
      </c>
      <c r="B424" s="12" t="s">
        <v>177</v>
      </c>
      <c r="C424">
        <v>0.99998799999999999</v>
      </c>
      <c r="D424">
        <f>表2_2[[#This Row],[B]]+表2_2[[#This Row],[S]]</f>
        <v>4.21999999999999</v>
      </c>
    </row>
    <row r="425" spans="1:4">
      <c r="A425">
        <v>4.1999999999999904</v>
      </c>
      <c r="B425" s="12" t="s">
        <v>178</v>
      </c>
      <c r="C425">
        <v>0.99998799999999999</v>
      </c>
      <c r="D425">
        <f>表2_2[[#This Row],[B]]+表2_2[[#This Row],[S]]</f>
        <v>4.2299999999999907</v>
      </c>
    </row>
    <row r="426" spans="1:4">
      <c r="A426">
        <v>4.1999999999999904</v>
      </c>
      <c r="B426" s="12" t="s">
        <v>179</v>
      </c>
      <c r="C426">
        <v>0.99998900000000002</v>
      </c>
      <c r="D426">
        <f>表2_2[[#This Row],[B]]+表2_2[[#This Row],[S]]</f>
        <v>4.2399999999999904</v>
      </c>
    </row>
    <row r="427" spans="1:4">
      <c r="A427">
        <v>4.1999999999999904</v>
      </c>
      <c r="B427" s="12" t="s">
        <v>180</v>
      </c>
      <c r="C427">
        <v>0.99998900000000002</v>
      </c>
      <c r="D427">
        <f>表2_2[[#This Row],[B]]+表2_2[[#This Row],[S]]</f>
        <v>4.2499999999999902</v>
      </c>
    </row>
    <row r="428" spans="1:4">
      <c r="A428">
        <v>4.1999999999999904</v>
      </c>
      <c r="B428" s="12" t="s">
        <v>181</v>
      </c>
      <c r="C428">
        <v>0.99999000000000005</v>
      </c>
      <c r="D428">
        <f>表2_2[[#This Row],[B]]+表2_2[[#This Row],[S]]</f>
        <v>4.25999999999999</v>
      </c>
    </row>
    <row r="429" spans="1:4">
      <c r="A429">
        <v>4.1999999999999904</v>
      </c>
      <c r="B429" s="12" t="s">
        <v>182</v>
      </c>
      <c r="C429">
        <v>0.99999000000000005</v>
      </c>
      <c r="D429">
        <f>表2_2[[#This Row],[B]]+表2_2[[#This Row],[S]]</f>
        <v>4.2699999999999907</v>
      </c>
    </row>
    <row r="430" spans="1:4">
      <c r="A430">
        <v>4.1999999999999904</v>
      </c>
      <c r="B430" s="12" t="s">
        <v>183</v>
      </c>
      <c r="C430">
        <v>0.99999099999999996</v>
      </c>
      <c r="D430">
        <f>表2_2[[#This Row],[B]]+表2_2[[#This Row],[S]]</f>
        <v>4.2799999999999905</v>
      </c>
    </row>
    <row r="431" spans="1:4">
      <c r="A431">
        <v>4.1999999999999904</v>
      </c>
      <c r="B431" s="12" t="s">
        <v>184</v>
      </c>
      <c r="C431">
        <v>0.99999099999999996</v>
      </c>
      <c r="D431">
        <f>表2_2[[#This Row],[B]]+表2_2[[#This Row],[S]]</f>
        <v>4.2899999999999903</v>
      </c>
    </row>
    <row r="432" spans="1:4">
      <c r="A432">
        <v>4.2999999999999901</v>
      </c>
      <c r="B432" s="12" t="s">
        <v>175</v>
      </c>
      <c r="C432">
        <v>0.99999099999999996</v>
      </c>
      <c r="D432">
        <f>表2_2[[#This Row],[B]]+表2_2[[#This Row],[S]]</f>
        <v>4.2999999999999901</v>
      </c>
    </row>
    <row r="433" spans="1:4">
      <c r="A433">
        <v>4.2999999999999901</v>
      </c>
      <c r="B433" s="12" t="s">
        <v>176</v>
      </c>
      <c r="C433">
        <v>0.99999199999999999</v>
      </c>
      <c r="D433">
        <f>表2_2[[#This Row],[B]]+表2_2[[#This Row],[S]]</f>
        <v>4.3099999999999898</v>
      </c>
    </row>
    <row r="434" spans="1:4">
      <c r="A434">
        <v>4.2999999999999901</v>
      </c>
      <c r="B434" s="12" t="s">
        <v>177</v>
      </c>
      <c r="C434">
        <v>0.99999199999999999</v>
      </c>
      <c r="D434">
        <f>表2_2[[#This Row],[B]]+表2_2[[#This Row],[S]]</f>
        <v>4.3199999999999896</v>
      </c>
    </row>
    <row r="435" spans="1:4">
      <c r="A435">
        <v>4.2999999999999901</v>
      </c>
      <c r="B435" s="12" t="s">
        <v>178</v>
      </c>
      <c r="C435">
        <v>0.99992999999999999</v>
      </c>
      <c r="D435">
        <f>表2_2[[#This Row],[B]]+表2_2[[#This Row],[S]]</f>
        <v>4.3299999999999903</v>
      </c>
    </row>
    <row r="436" spans="1:4">
      <c r="A436">
        <v>4.2999999999999901</v>
      </c>
      <c r="B436" s="12" t="s">
        <v>179</v>
      </c>
      <c r="C436">
        <v>0.99999300000000002</v>
      </c>
      <c r="D436">
        <f>表2_2[[#This Row],[B]]+表2_2[[#This Row],[S]]</f>
        <v>4.3399999999999901</v>
      </c>
    </row>
    <row r="437" spans="1:4">
      <c r="A437">
        <v>4.2999999999999901</v>
      </c>
      <c r="B437" s="12" t="s">
        <v>180</v>
      </c>
      <c r="C437">
        <v>0.99999300000000002</v>
      </c>
      <c r="D437">
        <f>表2_2[[#This Row],[B]]+表2_2[[#This Row],[S]]</f>
        <v>4.3499999999999899</v>
      </c>
    </row>
    <row r="438" spans="1:4">
      <c r="A438">
        <v>4.2999999999999901</v>
      </c>
      <c r="B438" s="12" t="s">
        <v>181</v>
      </c>
      <c r="C438">
        <v>0.99999300000000002</v>
      </c>
      <c r="D438">
        <f>表2_2[[#This Row],[B]]+表2_2[[#This Row],[S]]</f>
        <v>4.3599999999999897</v>
      </c>
    </row>
    <row r="439" spans="1:4">
      <c r="A439">
        <v>4.2999999999999901</v>
      </c>
      <c r="B439" s="12" t="s">
        <v>182</v>
      </c>
      <c r="C439">
        <v>0.99999400000000005</v>
      </c>
      <c r="D439">
        <f>表2_2[[#This Row],[B]]+表2_2[[#This Row],[S]]</f>
        <v>4.3699999999999903</v>
      </c>
    </row>
    <row r="440" spans="1:4">
      <c r="A440">
        <v>4.2999999999999901</v>
      </c>
      <c r="B440" s="12" t="s">
        <v>183</v>
      </c>
      <c r="C440">
        <v>0.99999400000000005</v>
      </c>
      <c r="D440">
        <f>表2_2[[#This Row],[B]]+表2_2[[#This Row],[S]]</f>
        <v>4.3799999999999901</v>
      </c>
    </row>
    <row r="441" spans="1:4">
      <c r="A441">
        <v>4.2999999999999901</v>
      </c>
      <c r="B441" s="12" t="s">
        <v>184</v>
      </c>
      <c r="C441">
        <v>0.99999400000000005</v>
      </c>
      <c r="D441">
        <f>表2_2[[#This Row],[B]]+表2_2[[#This Row],[S]]</f>
        <v>4.3899999999999899</v>
      </c>
    </row>
    <row r="442" spans="1:4">
      <c r="A442">
        <v>4.3999999999999897</v>
      </c>
      <c r="B442" s="12" t="s">
        <v>175</v>
      </c>
      <c r="C442">
        <v>0.99999499999999997</v>
      </c>
      <c r="D442">
        <f>表2_2[[#This Row],[B]]+表2_2[[#This Row],[S]]</f>
        <v>4.3999999999999897</v>
      </c>
    </row>
    <row r="443" spans="1:4">
      <c r="A443">
        <v>4.3999999999999897</v>
      </c>
      <c r="B443" s="12" t="s">
        <v>176</v>
      </c>
      <c r="C443">
        <v>0.99999499999999997</v>
      </c>
      <c r="D443">
        <f>表2_2[[#This Row],[B]]+表2_2[[#This Row],[S]]</f>
        <v>4.4099999999999895</v>
      </c>
    </row>
    <row r="444" spans="1:4">
      <c r="A444">
        <v>4.3999999999999897</v>
      </c>
      <c r="B444" s="12" t="s">
        <v>177</v>
      </c>
      <c r="C444">
        <v>0.99999499999999997</v>
      </c>
      <c r="D444">
        <f>表2_2[[#This Row],[B]]+表2_2[[#This Row],[S]]</f>
        <v>4.4199999999999893</v>
      </c>
    </row>
    <row r="445" spans="1:4">
      <c r="A445">
        <v>4.3999999999999897</v>
      </c>
      <c r="B445" s="12" t="s">
        <v>178</v>
      </c>
      <c r="C445">
        <v>0.99999499999999997</v>
      </c>
      <c r="D445">
        <f>表2_2[[#This Row],[B]]+表2_2[[#This Row],[S]]</f>
        <v>4.4299999999999899</v>
      </c>
    </row>
    <row r="446" spans="1:4">
      <c r="A446">
        <v>4.3999999999999897</v>
      </c>
      <c r="B446" s="12" t="s">
        <v>179</v>
      </c>
      <c r="C446">
        <v>0.999996</v>
      </c>
      <c r="D446">
        <f>表2_2[[#This Row],[B]]+表2_2[[#This Row],[S]]</f>
        <v>4.4399999999999897</v>
      </c>
    </row>
    <row r="447" spans="1:4">
      <c r="A447">
        <v>4.3999999999999897</v>
      </c>
      <c r="B447" s="12" t="s">
        <v>180</v>
      </c>
      <c r="C447">
        <v>0.999996</v>
      </c>
      <c r="D447">
        <f>表2_2[[#This Row],[B]]+表2_2[[#This Row],[S]]</f>
        <v>4.4499999999999895</v>
      </c>
    </row>
    <row r="448" spans="1:4">
      <c r="A448">
        <v>4.3999999999999897</v>
      </c>
      <c r="B448" s="12" t="s">
        <v>181</v>
      </c>
      <c r="C448">
        <v>0.999996</v>
      </c>
      <c r="D448">
        <f>表2_2[[#This Row],[B]]+表2_2[[#This Row],[S]]</f>
        <v>4.4599999999999893</v>
      </c>
    </row>
    <row r="449" spans="1:4">
      <c r="A449">
        <v>4.3999999999999897</v>
      </c>
      <c r="B449" s="12" t="s">
        <v>182</v>
      </c>
      <c r="C449">
        <v>0.99999959999999999</v>
      </c>
      <c r="D449">
        <f>表2_2[[#This Row],[B]]+表2_2[[#This Row],[S]]</f>
        <v>4.46999999999999</v>
      </c>
    </row>
    <row r="450" spans="1:4">
      <c r="A450">
        <v>4.3999999999999897</v>
      </c>
      <c r="B450" s="12" t="s">
        <v>183</v>
      </c>
      <c r="C450">
        <v>0.999996</v>
      </c>
      <c r="D450">
        <f>表2_2[[#This Row],[B]]+表2_2[[#This Row],[S]]</f>
        <v>4.4799999999999898</v>
      </c>
    </row>
    <row r="451" spans="1:4">
      <c r="A451">
        <v>4.3999999999999897</v>
      </c>
      <c r="B451" s="12" t="s">
        <v>184</v>
      </c>
      <c r="C451">
        <v>0.999996</v>
      </c>
      <c r="D451">
        <f>表2_2[[#This Row],[B]]+表2_2[[#This Row],[S]]</f>
        <v>4.4899999999999896</v>
      </c>
    </row>
    <row r="452" spans="1:4">
      <c r="A452">
        <v>4.4999999999999902</v>
      </c>
      <c r="B452" s="12" t="s">
        <v>175</v>
      </c>
      <c r="C452">
        <v>0.99999700000000002</v>
      </c>
      <c r="D452">
        <f>表2_2[[#This Row],[B]]+表2_2[[#This Row],[S]]</f>
        <v>4.4999999999999902</v>
      </c>
    </row>
    <row r="453" spans="1:4">
      <c r="A453">
        <v>4.4999999999999902</v>
      </c>
      <c r="B453" s="12" t="s">
        <v>176</v>
      </c>
      <c r="C453">
        <v>0.99999700000000002</v>
      </c>
      <c r="D453">
        <f>表2_2[[#This Row],[B]]+表2_2[[#This Row],[S]]</f>
        <v>4.50999999999999</v>
      </c>
    </row>
    <row r="454" spans="1:4">
      <c r="A454">
        <v>4.4999999999999902</v>
      </c>
      <c r="B454" s="12" t="s">
        <v>177</v>
      </c>
      <c r="C454">
        <v>0.99999700000000002</v>
      </c>
      <c r="D454">
        <f>表2_2[[#This Row],[B]]+表2_2[[#This Row],[S]]</f>
        <v>4.5199999999999898</v>
      </c>
    </row>
    <row r="455" spans="1:4">
      <c r="A455">
        <v>4.4999999999999902</v>
      </c>
      <c r="B455" s="12" t="s">
        <v>178</v>
      </c>
      <c r="C455">
        <v>0.99999700000000002</v>
      </c>
      <c r="D455">
        <f>表2_2[[#This Row],[B]]+表2_2[[#This Row],[S]]</f>
        <v>4.5299999999999905</v>
      </c>
    </row>
    <row r="456" spans="1:4">
      <c r="A456">
        <v>4.4999999999999902</v>
      </c>
      <c r="B456" s="12" t="s">
        <v>179</v>
      </c>
      <c r="C456">
        <v>0.99999700000000002</v>
      </c>
      <c r="D456">
        <f>表2_2[[#This Row],[B]]+表2_2[[#This Row],[S]]</f>
        <v>4.5399999999999903</v>
      </c>
    </row>
    <row r="457" spans="1:4">
      <c r="A457">
        <v>4.4999999999999902</v>
      </c>
      <c r="B457" s="12" t="s">
        <v>180</v>
      </c>
      <c r="C457">
        <v>0.99999700000000002</v>
      </c>
      <c r="D457">
        <f>表2_2[[#This Row],[B]]+表2_2[[#This Row],[S]]</f>
        <v>4.5499999999999901</v>
      </c>
    </row>
    <row r="458" spans="1:4">
      <c r="A458">
        <v>4.4999999999999902</v>
      </c>
      <c r="B458" s="12" t="s">
        <v>181</v>
      </c>
      <c r="C458">
        <v>0.99999700000000002</v>
      </c>
      <c r="D458">
        <f>表2_2[[#This Row],[B]]+表2_2[[#This Row],[S]]</f>
        <v>4.5599999999999898</v>
      </c>
    </row>
    <row r="459" spans="1:4">
      <c r="A459">
        <v>4.4999999999999902</v>
      </c>
      <c r="B459" s="12" t="s">
        <v>182</v>
      </c>
      <c r="C459">
        <v>0.99999800000000005</v>
      </c>
      <c r="D459">
        <f>表2_2[[#This Row],[B]]+表2_2[[#This Row],[S]]</f>
        <v>4.5699999999999905</v>
      </c>
    </row>
    <row r="460" spans="1:4">
      <c r="A460">
        <v>4.4999999999999902</v>
      </c>
      <c r="B460" s="12" t="s">
        <v>183</v>
      </c>
      <c r="C460">
        <v>0.99999800000000005</v>
      </c>
      <c r="D460">
        <f>表2_2[[#This Row],[B]]+表2_2[[#This Row],[S]]</f>
        <v>4.5799999999999903</v>
      </c>
    </row>
    <row r="461" spans="1:4">
      <c r="A461">
        <v>4.4999999999999902</v>
      </c>
      <c r="B461" s="12" t="s">
        <v>184</v>
      </c>
      <c r="C461">
        <v>0.99999800000000005</v>
      </c>
      <c r="D461">
        <f>表2_2[[#This Row],[B]]+表2_2[[#This Row],[S]]</f>
        <v>4.5899999999999901</v>
      </c>
    </row>
    <row r="462" spans="1:4">
      <c r="A462">
        <v>4.5999999999999899</v>
      </c>
      <c r="B462" s="12" t="s">
        <v>175</v>
      </c>
      <c r="C462">
        <v>0.99999800000000005</v>
      </c>
      <c r="D462">
        <f>表2_2[[#This Row],[B]]+表2_2[[#This Row],[S]]</f>
        <v>4.5999999999999899</v>
      </c>
    </row>
    <row r="463" spans="1:4">
      <c r="A463">
        <v>4.5999999999999899</v>
      </c>
      <c r="B463" s="12" t="s">
        <v>176</v>
      </c>
      <c r="C463">
        <v>0.99999800000000005</v>
      </c>
      <c r="D463">
        <f>表2_2[[#This Row],[B]]+表2_2[[#This Row],[S]]</f>
        <v>4.6099999999999897</v>
      </c>
    </row>
    <row r="464" spans="1:4">
      <c r="A464">
        <v>4.5999999999999899</v>
      </c>
      <c r="B464" s="12" t="s">
        <v>177</v>
      </c>
      <c r="C464">
        <v>0.99999800000000005</v>
      </c>
      <c r="D464">
        <f>表2_2[[#This Row],[B]]+表2_2[[#This Row],[S]]</f>
        <v>4.6199999999999894</v>
      </c>
    </row>
    <row r="465" spans="1:4">
      <c r="A465">
        <v>4.5999999999999899</v>
      </c>
      <c r="B465" s="12" t="s">
        <v>178</v>
      </c>
      <c r="C465">
        <v>0.99999800000000005</v>
      </c>
      <c r="D465">
        <f>表2_2[[#This Row],[B]]+表2_2[[#This Row],[S]]</f>
        <v>4.6299999999999901</v>
      </c>
    </row>
    <row r="466" spans="1:4">
      <c r="A466">
        <v>4.5999999999999899</v>
      </c>
      <c r="B466" s="12" t="s">
        <v>179</v>
      </c>
      <c r="C466">
        <v>0.99999800000000005</v>
      </c>
      <c r="D466">
        <f>表2_2[[#This Row],[B]]+表2_2[[#This Row],[S]]</f>
        <v>4.6399999999999899</v>
      </c>
    </row>
    <row r="467" spans="1:4">
      <c r="A467">
        <v>4.5999999999999899</v>
      </c>
      <c r="B467" s="12" t="s">
        <v>180</v>
      </c>
      <c r="C467">
        <v>0.99999800000000005</v>
      </c>
      <c r="D467">
        <f>表2_2[[#This Row],[B]]+表2_2[[#This Row],[S]]</f>
        <v>4.6499999999999897</v>
      </c>
    </row>
    <row r="468" spans="1:4">
      <c r="A468">
        <v>4.5999999999999899</v>
      </c>
      <c r="B468" s="12" t="s">
        <v>181</v>
      </c>
      <c r="C468">
        <v>0.99999800000000005</v>
      </c>
      <c r="D468">
        <f>表2_2[[#This Row],[B]]+表2_2[[#This Row],[S]]</f>
        <v>4.6599999999999895</v>
      </c>
    </row>
    <row r="469" spans="1:4">
      <c r="A469">
        <v>4.5999999999999899</v>
      </c>
      <c r="B469" s="12" t="s">
        <v>182</v>
      </c>
      <c r="C469">
        <v>0.99999800000000005</v>
      </c>
      <c r="D469">
        <f>表2_2[[#This Row],[B]]+表2_2[[#This Row],[S]]</f>
        <v>4.6699999999999902</v>
      </c>
    </row>
    <row r="470" spans="1:4">
      <c r="A470">
        <v>4.5999999999999899</v>
      </c>
      <c r="B470" s="12" t="s">
        <v>183</v>
      </c>
      <c r="C470">
        <v>0.99999899999999997</v>
      </c>
      <c r="D470">
        <f>表2_2[[#This Row],[B]]+表2_2[[#This Row],[S]]</f>
        <v>4.6799999999999899</v>
      </c>
    </row>
    <row r="471" spans="1:4">
      <c r="A471">
        <v>4.5999999999999899</v>
      </c>
      <c r="B471" s="12" t="s">
        <v>184</v>
      </c>
      <c r="C471">
        <v>0.99999899999999997</v>
      </c>
      <c r="D471">
        <f>表2_2[[#This Row],[B]]+表2_2[[#This Row],[S]]</f>
        <v>4.6899999999999897</v>
      </c>
    </row>
    <row r="472" spans="1:4">
      <c r="A472">
        <v>4.6999999999999904</v>
      </c>
      <c r="B472" s="12" t="s">
        <v>175</v>
      </c>
      <c r="C472">
        <v>0.99999899999999997</v>
      </c>
      <c r="D472">
        <f>表2_2[[#This Row],[B]]+表2_2[[#This Row],[S]]</f>
        <v>4.6999999999999904</v>
      </c>
    </row>
    <row r="473" spans="1:4">
      <c r="A473">
        <v>4.6999999999999904</v>
      </c>
      <c r="B473" s="12" t="s">
        <v>176</v>
      </c>
      <c r="C473">
        <v>0.99999899999999997</v>
      </c>
      <c r="D473">
        <f>表2_2[[#This Row],[B]]+表2_2[[#This Row],[S]]</f>
        <v>4.7099999999999902</v>
      </c>
    </row>
    <row r="474" spans="1:4">
      <c r="A474">
        <v>4.6999999999999904</v>
      </c>
      <c r="B474" s="12" t="s">
        <v>177</v>
      </c>
      <c r="C474">
        <v>0.99999899999999997</v>
      </c>
      <c r="D474">
        <f>表2_2[[#This Row],[B]]+表2_2[[#This Row],[S]]</f>
        <v>4.71999999999999</v>
      </c>
    </row>
    <row r="475" spans="1:4">
      <c r="A475">
        <v>4.6999999999999904</v>
      </c>
      <c r="B475" s="12" t="s">
        <v>178</v>
      </c>
      <c r="C475">
        <v>0.99999899999999997</v>
      </c>
      <c r="D475">
        <f>表2_2[[#This Row],[B]]+表2_2[[#This Row],[S]]</f>
        <v>4.7299999999999907</v>
      </c>
    </row>
    <row r="476" spans="1:4">
      <c r="A476">
        <v>4.6999999999999904</v>
      </c>
      <c r="B476" s="12" t="s">
        <v>179</v>
      </c>
      <c r="C476">
        <v>0.99999899999999997</v>
      </c>
      <c r="D476">
        <f>表2_2[[#This Row],[B]]+表2_2[[#This Row],[S]]</f>
        <v>4.7399999999999904</v>
      </c>
    </row>
    <row r="477" spans="1:4">
      <c r="A477">
        <v>4.6999999999999904</v>
      </c>
      <c r="B477" s="12" t="s">
        <v>180</v>
      </c>
      <c r="C477">
        <v>0.99999899999999997</v>
      </c>
      <c r="D477">
        <f>表2_2[[#This Row],[B]]+表2_2[[#This Row],[S]]</f>
        <v>4.7499999999999902</v>
      </c>
    </row>
    <row r="478" spans="1:4">
      <c r="A478">
        <v>4.6999999999999904</v>
      </c>
      <c r="B478" s="12" t="s">
        <v>181</v>
      </c>
      <c r="C478">
        <v>0.99999899999999997</v>
      </c>
      <c r="D478">
        <f>表2_2[[#This Row],[B]]+表2_2[[#This Row],[S]]</f>
        <v>4.75999999999999</v>
      </c>
    </row>
    <row r="479" spans="1:4">
      <c r="A479">
        <v>4.6999999999999904</v>
      </c>
      <c r="B479" s="12" t="s">
        <v>182</v>
      </c>
      <c r="C479">
        <v>0.99999899999999997</v>
      </c>
      <c r="D479">
        <f>表2_2[[#This Row],[B]]+表2_2[[#This Row],[S]]</f>
        <v>4.7699999999999907</v>
      </c>
    </row>
    <row r="480" spans="1:4">
      <c r="A480">
        <v>4.6999999999999904</v>
      </c>
      <c r="B480" s="12" t="s">
        <v>183</v>
      </c>
      <c r="C480">
        <v>0.99999899999999997</v>
      </c>
      <c r="D480">
        <f>表2_2[[#This Row],[B]]+表2_2[[#This Row],[S]]</f>
        <v>4.7799999999999905</v>
      </c>
    </row>
    <row r="481" spans="1:4">
      <c r="A481">
        <v>4.6999999999999904</v>
      </c>
      <c r="B481" s="12" t="s">
        <v>184</v>
      </c>
      <c r="C481">
        <v>0.99999899999999997</v>
      </c>
      <c r="D481">
        <f>表2_2[[#This Row],[B]]+表2_2[[#This Row],[S]]</f>
        <v>4.7899999999999903</v>
      </c>
    </row>
    <row r="482" spans="1:4">
      <c r="A482">
        <v>4.7999999999999901</v>
      </c>
      <c r="B482" s="12" t="s">
        <v>175</v>
      </c>
      <c r="C482">
        <v>0.99999899999999997</v>
      </c>
      <c r="D482">
        <f>表2_2[[#This Row],[B]]+表2_2[[#This Row],[S]]</f>
        <v>4.7999999999999901</v>
      </c>
    </row>
    <row r="483" spans="1:4">
      <c r="A483">
        <v>4.7999999999999901</v>
      </c>
      <c r="B483" s="12" t="s">
        <v>176</v>
      </c>
      <c r="C483">
        <v>0.99999899999999997</v>
      </c>
      <c r="D483">
        <f>表2_2[[#This Row],[B]]+表2_2[[#This Row],[S]]</f>
        <v>4.8099999999999898</v>
      </c>
    </row>
    <row r="484" spans="1:4">
      <c r="A484">
        <v>4.7999999999999901</v>
      </c>
      <c r="B484" s="12" t="s">
        <v>177</v>
      </c>
      <c r="C484">
        <v>0.99999899999999997</v>
      </c>
      <c r="D484">
        <f>表2_2[[#This Row],[B]]+表2_2[[#This Row],[S]]</f>
        <v>4.8199999999999896</v>
      </c>
    </row>
    <row r="485" spans="1:4">
      <c r="A485">
        <v>4.7999999999999901</v>
      </c>
      <c r="B485" s="12" t="s">
        <v>178</v>
      </c>
      <c r="C485">
        <v>0.99999899999999997</v>
      </c>
      <c r="D485">
        <f>表2_2[[#This Row],[B]]+表2_2[[#This Row],[S]]</f>
        <v>4.8299999999999903</v>
      </c>
    </row>
    <row r="486" spans="1:4">
      <c r="A486">
        <v>4.7999999999999901</v>
      </c>
      <c r="B486" s="12" t="s">
        <v>179</v>
      </c>
      <c r="C486">
        <v>0.99999899999999997</v>
      </c>
      <c r="D486">
        <f>表2_2[[#This Row],[B]]+表2_2[[#This Row],[S]]</f>
        <v>4.8399999999999901</v>
      </c>
    </row>
    <row r="487" spans="1:4">
      <c r="A487">
        <v>4.7999999999999901</v>
      </c>
      <c r="B487" s="12" t="s">
        <v>180</v>
      </c>
      <c r="C487">
        <v>0.99999899999999997</v>
      </c>
      <c r="D487">
        <f>表2_2[[#This Row],[B]]+表2_2[[#This Row],[S]]</f>
        <v>4.8499999999999899</v>
      </c>
    </row>
    <row r="488" spans="1:4">
      <c r="A488">
        <v>4.7999999999999901</v>
      </c>
      <c r="B488" s="12" t="s">
        <v>181</v>
      </c>
      <c r="C488">
        <v>0.99999899999999997</v>
      </c>
      <c r="D488">
        <f>表2_2[[#This Row],[B]]+表2_2[[#This Row],[S]]</f>
        <v>4.8599999999999897</v>
      </c>
    </row>
    <row r="489" spans="1:4">
      <c r="A489">
        <v>4.7999999999999901</v>
      </c>
      <c r="B489" s="12" t="s">
        <v>182</v>
      </c>
      <c r="C489">
        <v>0.99999899999999997</v>
      </c>
      <c r="D489">
        <f>表2_2[[#This Row],[B]]+表2_2[[#This Row],[S]]</f>
        <v>4.8699999999999903</v>
      </c>
    </row>
    <row r="490" spans="1:4">
      <c r="A490">
        <v>4.7999999999999901</v>
      </c>
      <c r="B490" s="12" t="s">
        <v>183</v>
      </c>
      <c r="C490">
        <v>0.99999899999999997</v>
      </c>
      <c r="D490">
        <f>表2_2[[#This Row],[B]]+表2_2[[#This Row],[S]]</f>
        <v>4.8799999999999901</v>
      </c>
    </row>
    <row r="491" spans="1:4">
      <c r="A491">
        <v>4.7999999999999901</v>
      </c>
      <c r="B491" s="12" t="s">
        <v>184</v>
      </c>
      <c r="C491">
        <v>0.99999899999999997</v>
      </c>
      <c r="D491">
        <f>表2_2[[#This Row],[B]]+表2_2[[#This Row],[S]]</f>
        <v>4.8899999999999899</v>
      </c>
    </row>
    <row r="492" spans="1:4">
      <c r="A492">
        <v>4.8999999999999897</v>
      </c>
      <c r="B492" s="12" t="s">
        <v>175</v>
      </c>
      <c r="C492">
        <v>1</v>
      </c>
      <c r="D492">
        <f>表2_2[[#This Row],[B]]+表2_2[[#This Row],[S]]</f>
        <v>4.8999999999999897</v>
      </c>
    </row>
    <row r="493" spans="1:4">
      <c r="A493">
        <v>4.8999999999999897</v>
      </c>
      <c r="B493" s="12" t="s">
        <v>176</v>
      </c>
      <c r="C493">
        <v>1</v>
      </c>
      <c r="D493">
        <f>表2_2[[#This Row],[B]]+表2_2[[#This Row],[S]]</f>
        <v>4.9099999999999895</v>
      </c>
    </row>
    <row r="494" spans="1:4">
      <c r="A494">
        <v>4.8999999999999897</v>
      </c>
      <c r="B494" s="12" t="s">
        <v>177</v>
      </c>
      <c r="C494">
        <v>1</v>
      </c>
      <c r="D494">
        <f>表2_2[[#This Row],[B]]+表2_2[[#This Row],[S]]</f>
        <v>4.9199999999999893</v>
      </c>
    </row>
    <row r="495" spans="1:4">
      <c r="A495">
        <v>4.8999999999999897</v>
      </c>
      <c r="B495" s="12" t="s">
        <v>178</v>
      </c>
      <c r="C495">
        <v>1</v>
      </c>
      <c r="D495">
        <f>表2_2[[#This Row],[B]]+表2_2[[#This Row],[S]]</f>
        <v>4.9299999999999899</v>
      </c>
    </row>
    <row r="496" spans="1:4">
      <c r="A496">
        <v>4.8999999999999897</v>
      </c>
      <c r="B496" s="12" t="s">
        <v>179</v>
      </c>
      <c r="C496">
        <v>1</v>
      </c>
      <c r="D496">
        <f>表2_2[[#This Row],[B]]+表2_2[[#This Row],[S]]</f>
        <v>4.9399999999999897</v>
      </c>
    </row>
    <row r="497" spans="1:4">
      <c r="A497">
        <v>4.8999999999999897</v>
      </c>
      <c r="B497" s="12" t="s">
        <v>180</v>
      </c>
      <c r="C497">
        <v>1</v>
      </c>
      <c r="D497">
        <f>表2_2[[#This Row],[B]]+表2_2[[#This Row],[S]]</f>
        <v>4.9499999999999895</v>
      </c>
    </row>
    <row r="498" spans="1:4">
      <c r="A498">
        <v>4.8999999999999897</v>
      </c>
      <c r="B498" s="12" t="s">
        <v>181</v>
      </c>
      <c r="C498">
        <v>1</v>
      </c>
      <c r="D498">
        <f>表2_2[[#This Row],[B]]+表2_2[[#This Row],[S]]</f>
        <v>4.9599999999999893</v>
      </c>
    </row>
    <row r="499" spans="1:4">
      <c r="A499">
        <v>4.8999999999999897</v>
      </c>
      <c r="B499" s="12" t="s">
        <v>182</v>
      </c>
      <c r="C499">
        <v>1</v>
      </c>
      <c r="D499">
        <f>表2_2[[#This Row],[B]]+表2_2[[#This Row],[S]]</f>
        <v>4.96999999999999</v>
      </c>
    </row>
    <row r="500" spans="1:4">
      <c r="A500">
        <v>4.8999999999999897</v>
      </c>
      <c r="B500" s="12" t="s">
        <v>183</v>
      </c>
      <c r="C500">
        <v>1</v>
      </c>
      <c r="D500">
        <f>表2_2[[#This Row],[B]]+表2_2[[#This Row],[S]]</f>
        <v>4.9799999999999898</v>
      </c>
    </row>
    <row r="501" spans="1:4">
      <c r="A501">
        <v>4.8999999999999897</v>
      </c>
      <c r="B501" s="12" t="s">
        <v>184</v>
      </c>
      <c r="C501">
        <v>1</v>
      </c>
      <c r="D501">
        <f>表2_2[[#This Row],[B]]+表2_2[[#This Row],[S]]</f>
        <v>4.9899999999999896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F33" sqref="F33"/>
    </sheetView>
  </sheetViews>
  <sheetFormatPr defaultRowHeight="13.5"/>
  <sheetData>
    <row r="1" spans="1:14">
      <c r="A1" s="34" t="s">
        <v>174</v>
      </c>
      <c r="B1" s="33">
        <v>0</v>
      </c>
      <c r="C1" s="33">
        <v>0.01</v>
      </c>
      <c r="D1" s="33">
        <v>0.02</v>
      </c>
      <c r="E1" s="33">
        <v>0.03</v>
      </c>
      <c r="F1" s="33">
        <v>0.04</v>
      </c>
      <c r="G1" s="33">
        <v>0.05</v>
      </c>
      <c r="H1" s="33">
        <v>0.06</v>
      </c>
      <c r="I1" s="33">
        <v>7.0000000000000007E-2</v>
      </c>
      <c r="J1" s="33">
        <v>0.08</v>
      </c>
      <c r="K1" s="33">
        <v>0.09</v>
      </c>
    </row>
    <row r="2" spans="1:14">
      <c r="A2" s="30">
        <v>0</v>
      </c>
      <c r="B2" s="31">
        <v>0.5</v>
      </c>
      <c r="C2" s="31">
        <v>0.504</v>
      </c>
      <c r="D2" s="31">
        <v>0.50800000000000001</v>
      </c>
      <c r="E2" s="31">
        <v>0.51200000000000001</v>
      </c>
      <c r="F2" s="31">
        <v>0.51600000000000001</v>
      </c>
      <c r="G2" s="31">
        <v>0.51990000000000003</v>
      </c>
      <c r="H2" s="31">
        <v>0.52390000000000003</v>
      </c>
      <c r="I2" s="31">
        <v>0.52790000000000004</v>
      </c>
      <c r="J2" s="31">
        <v>0.53190000000000004</v>
      </c>
      <c r="K2" s="31">
        <v>0.53590000000000004</v>
      </c>
    </row>
    <row r="3" spans="1:14">
      <c r="A3" s="30">
        <v>0.1</v>
      </c>
      <c r="B3" s="31">
        <v>0.53979999999999995</v>
      </c>
      <c r="C3" s="31">
        <v>0.54379999999999995</v>
      </c>
      <c r="D3" s="31">
        <v>0.54779999999999995</v>
      </c>
      <c r="E3" s="31">
        <v>0.55169999999999997</v>
      </c>
      <c r="F3" s="31">
        <v>0.55569999999999997</v>
      </c>
      <c r="G3" s="31">
        <v>0.55959999999999999</v>
      </c>
      <c r="H3" s="31">
        <v>0.56359999999999999</v>
      </c>
      <c r="I3" s="31">
        <v>0.5675</v>
      </c>
      <c r="J3" s="31">
        <v>0.57140000000000002</v>
      </c>
      <c r="K3" s="31">
        <v>0.57530000000000003</v>
      </c>
    </row>
    <row r="4" spans="1:14">
      <c r="A4" s="30">
        <v>0.2</v>
      </c>
      <c r="B4" s="31">
        <v>0.57930000000000004</v>
      </c>
      <c r="C4" s="31">
        <v>0.58320000000000005</v>
      </c>
      <c r="D4" s="31">
        <v>0.58709999999999996</v>
      </c>
      <c r="E4" s="31">
        <v>0.59099999999999997</v>
      </c>
      <c r="F4" s="31">
        <v>0.5948</v>
      </c>
      <c r="G4" s="31">
        <v>0.59870000000000001</v>
      </c>
      <c r="H4" s="31">
        <v>0.60260000000000002</v>
      </c>
      <c r="I4" s="31">
        <v>0.60640000000000005</v>
      </c>
      <c r="J4" s="31">
        <v>0.61029999999999995</v>
      </c>
      <c r="K4" s="31">
        <v>0.61409999999999998</v>
      </c>
      <c r="N4" s="2"/>
    </row>
    <row r="5" spans="1:14">
      <c r="A5" s="30">
        <v>0.3</v>
      </c>
      <c r="B5" s="31">
        <v>0.6179</v>
      </c>
      <c r="C5" s="31">
        <v>0.62170000000000003</v>
      </c>
      <c r="D5" s="31">
        <v>0.62549999999999994</v>
      </c>
      <c r="E5" s="31">
        <v>0.62929999999999997</v>
      </c>
      <c r="F5" s="31">
        <v>0.6331</v>
      </c>
      <c r="G5" s="31">
        <v>0.63680000000000003</v>
      </c>
      <c r="H5" s="31">
        <v>0.64059999999999995</v>
      </c>
      <c r="I5" s="31">
        <v>0.64429999999999998</v>
      </c>
      <c r="J5" s="31">
        <v>0.64800000000000002</v>
      </c>
      <c r="K5" s="31">
        <v>0.65169999999999995</v>
      </c>
    </row>
    <row r="6" spans="1:14">
      <c r="A6" s="30">
        <v>0.4</v>
      </c>
      <c r="B6" s="31">
        <v>0.65539999999999998</v>
      </c>
      <c r="C6" s="31">
        <v>0.65910000000000002</v>
      </c>
      <c r="D6" s="31">
        <v>0.66279999999999994</v>
      </c>
      <c r="E6" s="31">
        <v>0.66639999999999999</v>
      </c>
      <c r="F6" s="31">
        <v>0.67</v>
      </c>
      <c r="G6" s="31">
        <v>0.67359999999999998</v>
      </c>
      <c r="H6" s="31">
        <v>0.67720000000000002</v>
      </c>
      <c r="I6" s="31">
        <v>0.68079999999999996</v>
      </c>
      <c r="J6" s="31">
        <v>0.68440000000000001</v>
      </c>
      <c r="K6" s="31">
        <v>0.68789999999999996</v>
      </c>
    </row>
    <row r="7" spans="1:14">
      <c r="A7" s="30">
        <v>0.5</v>
      </c>
      <c r="B7" s="31">
        <v>0.6915</v>
      </c>
      <c r="C7" s="31">
        <v>0.69499999999999995</v>
      </c>
      <c r="D7" s="31">
        <v>0.69850000000000001</v>
      </c>
      <c r="E7" s="31">
        <v>0.70189999999999997</v>
      </c>
      <c r="F7" s="31">
        <v>0.70540000000000003</v>
      </c>
      <c r="G7" s="31">
        <v>0.70879999999999999</v>
      </c>
      <c r="H7" s="31">
        <v>0.71230000000000004</v>
      </c>
      <c r="I7" s="31">
        <v>0.7157</v>
      </c>
      <c r="J7" s="31">
        <v>0.71899999999999997</v>
      </c>
      <c r="K7" s="31">
        <v>0.72240000000000004</v>
      </c>
    </row>
    <row r="8" spans="1:14">
      <c r="A8" s="30">
        <v>0.6</v>
      </c>
      <c r="B8" s="31">
        <v>0.72570000000000001</v>
      </c>
      <c r="C8" s="31">
        <v>0.72909999999999997</v>
      </c>
      <c r="D8" s="31">
        <v>0.73240000000000005</v>
      </c>
      <c r="E8" s="31">
        <v>0.73570000000000002</v>
      </c>
      <c r="F8" s="31">
        <v>0.7389</v>
      </c>
      <c r="G8" s="31">
        <v>0.74219999999999997</v>
      </c>
      <c r="H8" s="31">
        <v>0.74539999999999995</v>
      </c>
      <c r="I8" s="31">
        <v>0.74860000000000004</v>
      </c>
      <c r="J8" s="31">
        <v>0.75170000000000003</v>
      </c>
      <c r="K8" s="31">
        <v>0.75490000000000002</v>
      </c>
    </row>
    <row r="9" spans="1:14">
      <c r="A9" s="30">
        <v>0.7</v>
      </c>
      <c r="B9" s="31">
        <v>0.75800000000000001</v>
      </c>
      <c r="C9" s="31">
        <v>0.7611</v>
      </c>
      <c r="D9" s="31">
        <v>0.76419999999999999</v>
      </c>
      <c r="E9" s="31">
        <v>0.76729999999999998</v>
      </c>
      <c r="F9" s="31">
        <v>0.77029999999999998</v>
      </c>
      <c r="G9" s="31">
        <v>0.77339999999999998</v>
      </c>
      <c r="H9" s="31">
        <v>0.77639999999999998</v>
      </c>
      <c r="I9" s="31">
        <v>0.77939999999999998</v>
      </c>
      <c r="J9" s="31">
        <v>0.7823</v>
      </c>
      <c r="K9" s="31">
        <v>0.78520000000000001</v>
      </c>
    </row>
    <row r="10" spans="1:14">
      <c r="A10" s="30">
        <v>0.8</v>
      </c>
      <c r="B10" s="31">
        <v>0.78810000000000002</v>
      </c>
      <c r="C10" s="31">
        <v>0.79100000000000004</v>
      </c>
      <c r="D10" s="31">
        <v>0.79390000000000005</v>
      </c>
      <c r="E10" s="31">
        <v>0.79669999999999996</v>
      </c>
      <c r="F10" s="31">
        <v>0.79949999999999999</v>
      </c>
      <c r="G10" s="31">
        <v>0.80230000000000001</v>
      </c>
      <c r="H10" s="31">
        <v>0.80510000000000004</v>
      </c>
      <c r="I10" s="31">
        <v>0.80779999999999996</v>
      </c>
      <c r="J10" s="31">
        <v>0.81059999999999999</v>
      </c>
      <c r="K10" s="31">
        <v>0.81330000000000002</v>
      </c>
    </row>
    <row r="11" spans="1:14">
      <c r="A11" s="30">
        <v>0.9</v>
      </c>
      <c r="B11" s="31">
        <v>0.81589999999999996</v>
      </c>
      <c r="C11" s="31">
        <v>0.81859999999999999</v>
      </c>
      <c r="D11" s="31">
        <v>0.82120000000000004</v>
      </c>
      <c r="E11" s="31">
        <v>0.82379999999999998</v>
      </c>
      <c r="F11" s="31">
        <v>0.82640000000000002</v>
      </c>
      <c r="G11" s="31">
        <v>0.82889999999999997</v>
      </c>
      <c r="H11" s="31">
        <v>0.83150000000000002</v>
      </c>
      <c r="I11" s="31">
        <v>0.83399999999999996</v>
      </c>
      <c r="J11" s="31">
        <v>0.83650000000000002</v>
      </c>
      <c r="K11" s="31">
        <v>0.83889999999999998</v>
      </c>
    </row>
    <row r="12" spans="1:14">
      <c r="A12" s="30">
        <v>1</v>
      </c>
      <c r="B12" s="31">
        <v>0.84130000000000005</v>
      </c>
      <c r="C12" s="31">
        <v>0.84379999999999999</v>
      </c>
      <c r="D12" s="31">
        <v>0.84609999999999996</v>
      </c>
      <c r="E12" s="31">
        <v>0.84850000000000003</v>
      </c>
      <c r="F12" s="31">
        <v>0.8508</v>
      </c>
      <c r="G12" s="31">
        <v>0.85309999999999997</v>
      </c>
      <c r="H12" s="31">
        <v>0.85540000000000005</v>
      </c>
      <c r="I12" s="31">
        <v>0.85770000000000002</v>
      </c>
      <c r="J12" s="31">
        <v>0.8599</v>
      </c>
      <c r="K12" s="31">
        <v>0.86209999999999998</v>
      </c>
    </row>
    <row r="13" spans="1:14">
      <c r="A13" s="30">
        <v>1.1000000000000001</v>
      </c>
      <c r="B13" s="31">
        <v>0.86429999999999996</v>
      </c>
      <c r="C13" s="31">
        <v>0.86650000000000005</v>
      </c>
      <c r="D13" s="31">
        <v>0.86860000000000004</v>
      </c>
      <c r="E13" s="31">
        <v>0.87080000000000002</v>
      </c>
      <c r="F13" s="31">
        <v>0.87290000000000001</v>
      </c>
      <c r="G13" s="31">
        <v>0.87490000000000001</v>
      </c>
      <c r="H13" s="31">
        <v>0.877</v>
      </c>
      <c r="I13" s="31">
        <v>0.879</v>
      </c>
      <c r="J13" s="31">
        <v>0.88100000000000001</v>
      </c>
      <c r="K13" s="31">
        <v>0.88300000000000001</v>
      </c>
    </row>
    <row r="14" spans="1:14">
      <c r="A14" s="30">
        <v>1.2</v>
      </c>
      <c r="B14" s="31">
        <v>0.88490000000000002</v>
      </c>
      <c r="C14" s="31">
        <v>0.88690000000000002</v>
      </c>
      <c r="D14" s="31">
        <v>0.88880000000000003</v>
      </c>
      <c r="E14" s="31">
        <v>0.89070000000000005</v>
      </c>
      <c r="F14" s="31">
        <v>0.89249999999999996</v>
      </c>
      <c r="G14" s="31">
        <v>0.89439999999999997</v>
      </c>
      <c r="H14" s="31">
        <v>0.8962</v>
      </c>
      <c r="I14" s="31">
        <v>0.89800000000000002</v>
      </c>
      <c r="J14" s="31">
        <v>0.89970000000000006</v>
      </c>
      <c r="K14" s="31">
        <v>0.90149999999999997</v>
      </c>
    </row>
    <row r="15" spans="1:14">
      <c r="A15" s="30">
        <v>1.3</v>
      </c>
      <c r="B15" s="31">
        <v>0.9032</v>
      </c>
      <c r="C15" s="31">
        <v>0.90490000000000004</v>
      </c>
      <c r="D15" s="31">
        <v>0.90659999999999996</v>
      </c>
      <c r="E15" s="31">
        <v>0.90820000000000001</v>
      </c>
      <c r="F15" s="31">
        <v>0.90990000000000004</v>
      </c>
      <c r="G15" s="31">
        <v>0.91149999999999998</v>
      </c>
      <c r="H15" s="31">
        <v>0.91310000000000002</v>
      </c>
      <c r="I15" s="31">
        <v>0.91469999999999996</v>
      </c>
      <c r="J15" s="31">
        <v>0.91620000000000001</v>
      </c>
      <c r="K15" s="31">
        <v>0.91769999999999996</v>
      </c>
    </row>
    <row r="16" spans="1:14">
      <c r="A16" s="30">
        <v>1.4</v>
      </c>
      <c r="B16" s="31">
        <v>0.91920000000000002</v>
      </c>
      <c r="C16" s="31">
        <v>0.92069999999999996</v>
      </c>
      <c r="D16" s="31">
        <v>0.92220000000000002</v>
      </c>
      <c r="E16" s="31">
        <v>0.92359999999999998</v>
      </c>
      <c r="F16" s="31">
        <v>0.92510000000000003</v>
      </c>
      <c r="G16" s="31">
        <v>0.92649999999999999</v>
      </c>
      <c r="H16" s="31">
        <v>0.92779999999999996</v>
      </c>
      <c r="I16" s="31">
        <v>0.92920000000000003</v>
      </c>
      <c r="J16" s="31">
        <v>0.93059999999999998</v>
      </c>
      <c r="K16" s="31">
        <v>0.93189999999999995</v>
      </c>
    </row>
    <row r="17" spans="1:11">
      <c r="A17" s="30">
        <v>1.5</v>
      </c>
      <c r="B17" s="31">
        <v>0.93320000000000003</v>
      </c>
      <c r="C17" s="31">
        <v>0.9345</v>
      </c>
      <c r="D17" s="31">
        <v>0.93569999999999998</v>
      </c>
      <c r="E17" s="31">
        <v>0.93700000000000006</v>
      </c>
      <c r="F17" s="31">
        <v>0.93820000000000003</v>
      </c>
      <c r="G17" s="31">
        <v>0.93940000000000001</v>
      </c>
      <c r="H17" s="31">
        <v>0.94059999999999999</v>
      </c>
      <c r="I17" s="31">
        <v>0.94179999999999997</v>
      </c>
      <c r="J17" s="31">
        <v>0.94299999999999995</v>
      </c>
      <c r="K17" s="31">
        <v>0.94410000000000005</v>
      </c>
    </row>
    <row r="18" spans="1:11">
      <c r="A18" s="30">
        <v>1.6</v>
      </c>
      <c r="B18" s="31">
        <v>0.94520000000000004</v>
      </c>
      <c r="C18" s="31">
        <v>0.94630000000000003</v>
      </c>
      <c r="D18" s="31">
        <v>0.94740000000000002</v>
      </c>
      <c r="E18" s="31">
        <v>0.94840000000000002</v>
      </c>
      <c r="F18" s="31">
        <v>0.94950000000000001</v>
      </c>
      <c r="G18" s="31">
        <v>0.95050000000000001</v>
      </c>
      <c r="H18" s="31">
        <v>0.95150000000000001</v>
      </c>
      <c r="I18" s="31">
        <v>0.95250000000000001</v>
      </c>
      <c r="J18" s="31">
        <v>0.95350000000000001</v>
      </c>
      <c r="K18" s="31">
        <v>0.95450000000000002</v>
      </c>
    </row>
    <row r="19" spans="1:11">
      <c r="A19" s="30">
        <v>1.7</v>
      </c>
      <c r="B19" s="31">
        <v>0.95540000000000003</v>
      </c>
      <c r="C19" s="31">
        <v>0.95640000000000003</v>
      </c>
      <c r="D19" s="31">
        <v>0.95730000000000004</v>
      </c>
      <c r="E19" s="31">
        <v>0.95820000000000005</v>
      </c>
      <c r="F19" s="31">
        <v>0.95909999999999995</v>
      </c>
      <c r="G19" s="31">
        <v>0.95989999999999998</v>
      </c>
      <c r="H19" s="31">
        <v>0.96079999999999999</v>
      </c>
      <c r="I19" s="31">
        <v>0.96160000000000001</v>
      </c>
      <c r="J19" s="31">
        <v>0.96250000000000002</v>
      </c>
      <c r="K19" s="31">
        <v>0.96330000000000005</v>
      </c>
    </row>
    <row r="20" spans="1:11">
      <c r="A20" s="30">
        <v>1.8</v>
      </c>
      <c r="B20" s="31">
        <v>0.96409999999999996</v>
      </c>
      <c r="C20" s="31">
        <v>0.96479999999999999</v>
      </c>
      <c r="D20" s="31">
        <v>0.96560000000000001</v>
      </c>
      <c r="E20" s="31">
        <v>0.96640000000000004</v>
      </c>
      <c r="F20" s="31">
        <v>0.96709999999999996</v>
      </c>
      <c r="G20" s="31">
        <v>0.96779999999999999</v>
      </c>
      <c r="H20" s="31">
        <v>0.96860000000000002</v>
      </c>
      <c r="I20" s="31">
        <v>0.96930000000000005</v>
      </c>
      <c r="J20" s="31">
        <v>0.97</v>
      </c>
      <c r="K20" s="31">
        <v>0.97060000000000002</v>
      </c>
    </row>
    <row r="21" spans="1:11">
      <c r="A21" s="30">
        <v>1.9</v>
      </c>
      <c r="B21" s="31">
        <v>0.97130000000000005</v>
      </c>
      <c r="C21" s="31">
        <v>0.97189999999999999</v>
      </c>
      <c r="D21" s="31">
        <v>0.97260000000000002</v>
      </c>
      <c r="E21" s="31">
        <v>0.97319999999999995</v>
      </c>
      <c r="F21" s="31">
        <v>0.9738</v>
      </c>
      <c r="G21" s="31">
        <v>0.97440000000000004</v>
      </c>
      <c r="H21" s="31">
        <v>0.97499999999999998</v>
      </c>
      <c r="I21" s="31">
        <v>0.97560000000000002</v>
      </c>
      <c r="J21" s="31">
        <v>0.97619999999999996</v>
      </c>
      <c r="K21" s="31">
        <v>0.97670000000000001</v>
      </c>
    </row>
    <row r="22" spans="1:11">
      <c r="A22" s="30">
        <v>2</v>
      </c>
      <c r="B22" s="31">
        <v>0.97719999999999996</v>
      </c>
      <c r="C22" s="31">
        <v>0.9778</v>
      </c>
      <c r="D22" s="31">
        <v>0.97829999999999995</v>
      </c>
      <c r="E22" s="31">
        <v>0.9788</v>
      </c>
      <c r="F22" s="31">
        <v>0.97929999999999995</v>
      </c>
      <c r="G22" s="31">
        <v>0.9798</v>
      </c>
      <c r="H22" s="31">
        <v>0.98029999999999995</v>
      </c>
      <c r="I22" s="31">
        <v>0.98080000000000001</v>
      </c>
      <c r="J22" s="31">
        <v>0.98119999999999996</v>
      </c>
      <c r="K22" s="31">
        <v>0.98170000000000002</v>
      </c>
    </row>
    <row r="23" spans="1:11">
      <c r="A23" s="30">
        <v>2.1</v>
      </c>
      <c r="B23" s="31">
        <v>0.98209999999999997</v>
      </c>
      <c r="C23" s="31">
        <v>0.98260000000000003</v>
      </c>
      <c r="D23" s="31">
        <v>0.98299999999999998</v>
      </c>
      <c r="E23" s="31">
        <v>0.98340000000000005</v>
      </c>
      <c r="F23" s="31">
        <v>0.98380000000000001</v>
      </c>
      <c r="G23" s="31">
        <v>0.98419999999999996</v>
      </c>
      <c r="H23" s="31">
        <v>0.98460000000000003</v>
      </c>
      <c r="I23" s="31">
        <v>0.98499999999999999</v>
      </c>
      <c r="J23" s="31">
        <v>0.98540000000000005</v>
      </c>
      <c r="K23" s="31">
        <v>0.98570000000000002</v>
      </c>
    </row>
    <row r="24" spans="1:11">
      <c r="A24" s="30">
        <v>2.2000000000000002</v>
      </c>
      <c r="B24" s="31">
        <v>0.98609999999999998</v>
      </c>
      <c r="C24" s="31">
        <v>0.98640000000000005</v>
      </c>
      <c r="D24" s="31">
        <v>0.98680000000000001</v>
      </c>
      <c r="E24" s="31">
        <v>0.98709999999999998</v>
      </c>
      <c r="F24" s="31">
        <v>0.98740000000000006</v>
      </c>
      <c r="G24" s="31">
        <v>0.98780000000000001</v>
      </c>
      <c r="H24" s="31">
        <v>0.98809999999999998</v>
      </c>
      <c r="I24" s="31">
        <v>0.98839999999999995</v>
      </c>
      <c r="J24" s="31">
        <v>0.98870000000000002</v>
      </c>
      <c r="K24" s="31">
        <v>0.98899999999999999</v>
      </c>
    </row>
    <row r="25" spans="1:11">
      <c r="A25" s="30">
        <v>2.2999999999999998</v>
      </c>
      <c r="B25" s="31">
        <v>0.98929999999999996</v>
      </c>
      <c r="C25" s="31">
        <v>0.98960000000000004</v>
      </c>
      <c r="D25" s="31">
        <v>0.98980000000000001</v>
      </c>
      <c r="E25" s="31">
        <v>0.99009999999999998</v>
      </c>
      <c r="F25" s="31">
        <v>0.99039999999999995</v>
      </c>
      <c r="G25" s="31">
        <v>0.99060000000000004</v>
      </c>
      <c r="H25" s="31">
        <v>0.9909</v>
      </c>
      <c r="I25" s="31">
        <v>0.99109999999999998</v>
      </c>
      <c r="J25" s="31">
        <v>0.99129999999999996</v>
      </c>
      <c r="K25" s="31">
        <v>0.99160000000000004</v>
      </c>
    </row>
    <row r="26" spans="1:11">
      <c r="A26" s="30">
        <v>2.4</v>
      </c>
      <c r="B26" s="31">
        <v>0.99180000000000001</v>
      </c>
      <c r="C26" s="31">
        <v>0.99199999999999999</v>
      </c>
      <c r="D26" s="31">
        <v>0.99219999999999997</v>
      </c>
      <c r="E26" s="31">
        <v>0.99250000000000005</v>
      </c>
      <c r="F26" s="31">
        <v>0.99270000000000003</v>
      </c>
      <c r="G26" s="31">
        <v>0.9929</v>
      </c>
      <c r="H26" s="31">
        <v>0.99309999999999998</v>
      </c>
      <c r="I26" s="31">
        <v>0.99319999999999997</v>
      </c>
      <c r="J26" s="31">
        <v>0.99339999999999995</v>
      </c>
      <c r="K26" s="31">
        <v>0.99360000000000004</v>
      </c>
    </row>
    <row r="27" spans="1:11">
      <c r="A27" s="30">
        <v>2.5</v>
      </c>
      <c r="B27" s="31">
        <v>0.99380000000000002</v>
      </c>
      <c r="C27" s="31">
        <v>0.99399999999999999</v>
      </c>
      <c r="D27" s="31">
        <v>0.99409999999999998</v>
      </c>
      <c r="E27" s="31">
        <v>0.99429999999999996</v>
      </c>
      <c r="F27" s="31">
        <v>0.99450000000000005</v>
      </c>
      <c r="G27" s="31">
        <v>0.99460000000000004</v>
      </c>
      <c r="H27" s="31">
        <v>0.99480000000000002</v>
      </c>
      <c r="I27" s="31">
        <v>0.99490000000000001</v>
      </c>
      <c r="J27" s="31">
        <v>0.99509999999999998</v>
      </c>
      <c r="K27" s="31">
        <v>0.99519999999999997</v>
      </c>
    </row>
    <row r="28" spans="1:11">
      <c r="A28" s="30">
        <v>2.6</v>
      </c>
      <c r="B28" s="31">
        <v>0.99529999999999996</v>
      </c>
      <c r="C28" s="31">
        <v>0.99550000000000005</v>
      </c>
      <c r="D28" s="31">
        <v>0.99560000000000004</v>
      </c>
      <c r="E28" s="31">
        <v>0.99570000000000003</v>
      </c>
      <c r="F28" s="31">
        <v>0.99590000000000001</v>
      </c>
      <c r="G28" s="31">
        <v>0.996</v>
      </c>
      <c r="H28" s="31">
        <v>0.99609999999999999</v>
      </c>
      <c r="I28" s="31">
        <v>0.99619999999999997</v>
      </c>
      <c r="J28" s="31">
        <v>0.99629999999999996</v>
      </c>
      <c r="K28" s="31">
        <v>0.99639999999999995</v>
      </c>
    </row>
    <row r="29" spans="1:11">
      <c r="A29" s="30">
        <v>2.7</v>
      </c>
      <c r="B29" s="31">
        <v>0.99650000000000005</v>
      </c>
      <c r="C29" s="31">
        <v>0.99660000000000004</v>
      </c>
      <c r="D29" s="31">
        <v>0.99670000000000003</v>
      </c>
      <c r="E29" s="31">
        <v>0.99680000000000002</v>
      </c>
      <c r="F29" s="31">
        <v>0.99690000000000001</v>
      </c>
      <c r="G29" s="31">
        <v>0.997</v>
      </c>
      <c r="H29" s="31">
        <v>0.99709999999999999</v>
      </c>
      <c r="I29" s="31">
        <v>0.99719999999999998</v>
      </c>
      <c r="J29" s="31">
        <v>0.99729999999999996</v>
      </c>
      <c r="K29" s="31">
        <v>0.99739999999999995</v>
      </c>
    </row>
    <row r="30" spans="1:11">
      <c r="A30" s="30">
        <v>2.8</v>
      </c>
      <c r="B30" s="31">
        <v>0.99739999999999995</v>
      </c>
      <c r="C30" s="31">
        <v>0.99750000000000005</v>
      </c>
      <c r="D30" s="31">
        <v>0.99760000000000004</v>
      </c>
      <c r="E30" s="31">
        <v>0.99770000000000003</v>
      </c>
      <c r="F30" s="31">
        <v>0.99770000000000003</v>
      </c>
      <c r="G30" s="31">
        <v>0.99780000000000002</v>
      </c>
      <c r="H30" s="31">
        <v>0.99790000000000001</v>
      </c>
      <c r="I30" s="31">
        <v>0.99790000000000001</v>
      </c>
      <c r="J30" s="31">
        <v>0.998</v>
      </c>
      <c r="K30" s="31">
        <v>0.99809999999999999</v>
      </c>
    </row>
    <row r="31" spans="1:11">
      <c r="A31" s="30">
        <v>2.9</v>
      </c>
      <c r="B31" s="31">
        <v>0.99809999999999999</v>
      </c>
      <c r="C31" s="31">
        <v>0.99819999999999998</v>
      </c>
      <c r="D31" s="31">
        <v>0.99819999999999998</v>
      </c>
      <c r="E31" s="31">
        <v>0.99829999999999997</v>
      </c>
      <c r="F31" s="31">
        <v>0.99839999999999995</v>
      </c>
      <c r="G31" s="31">
        <v>0.99839999999999995</v>
      </c>
      <c r="H31" s="31">
        <v>0.99850000000000005</v>
      </c>
      <c r="I31" s="31">
        <v>0.99850000000000005</v>
      </c>
      <c r="J31" s="31">
        <v>0.99860000000000004</v>
      </c>
      <c r="K31" s="31">
        <v>0.99860000000000004</v>
      </c>
    </row>
    <row r="32" spans="1:11">
      <c r="A32" s="30">
        <v>3</v>
      </c>
      <c r="B32" s="31">
        <v>0.99870000000000003</v>
      </c>
      <c r="C32" s="31">
        <v>0.999</v>
      </c>
      <c r="D32" s="31">
        <v>0.99929999999999997</v>
      </c>
      <c r="E32" s="31">
        <v>0.99950000000000006</v>
      </c>
      <c r="F32" s="31">
        <v>0.99970000000000003</v>
      </c>
      <c r="G32" s="31">
        <v>0.99980000000000002</v>
      </c>
      <c r="H32" s="31">
        <v>0.99980000000000002</v>
      </c>
      <c r="I32" s="31">
        <v>0.99990000000000001</v>
      </c>
      <c r="J32" s="31">
        <v>0.99990000000000001</v>
      </c>
      <c r="K32" s="31">
        <v>1</v>
      </c>
    </row>
    <row r="33" spans="1:11">
      <c r="A33" s="30">
        <v>3.1</v>
      </c>
      <c r="B33" s="32">
        <v>0.99903200000000003</v>
      </c>
      <c r="C33" s="32">
        <v>0.99906499999999998</v>
      </c>
      <c r="D33" s="32">
        <v>0.99909599999999998</v>
      </c>
      <c r="E33" s="32">
        <v>0.99912599999999996</v>
      </c>
      <c r="F33" s="32">
        <v>0.99915500000000002</v>
      </c>
      <c r="G33" s="32">
        <v>0.99918399999999996</v>
      </c>
      <c r="H33" s="32">
        <v>0.99921099999999996</v>
      </c>
      <c r="I33" s="32">
        <v>0.99923799999999996</v>
      </c>
      <c r="J33" s="32">
        <v>0.99926400000000004</v>
      </c>
      <c r="K33" s="32">
        <v>0.99928899999999998</v>
      </c>
    </row>
    <row r="34" spans="1:11">
      <c r="A34" s="30">
        <v>3.2</v>
      </c>
      <c r="B34" s="32">
        <v>0.99931300000000001</v>
      </c>
      <c r="C34" s="32">
        <v>0.999336</v>
      </c>
      <c r="D34" s="32">
        <v>0.999359</v>
      </c>
      <c r="E34" s="32">
        <v>0.99938099999999996</v>
      </c>
      <c r="F34" s="32">
        <v>0.99940200000000001</v>
      </c>
      <c r="G34" s="32">
        <v>0.99942299999999995</v>
      </c>
      <c r="H34" s="32">
        <v>0.99944299999999997</v>
      </c>
      <c r="I34" s="32">
        <v>0.99946199999999996</v>
      </c>
      <c r="J34" s="32">
        <v>0.99948099999999995</v>
      </c>
      <c r="K34" s="32">
        <v>0.99949900000000003</v>
      </c>
    </row>
    <row r="35" spans="1:11">
      <c r="A35" s="30">
        <v>3.3</v>
      </c>
      <c r="B35" s="32">
        <v>0.99951699999999999</v>
      </c>
      <c r="C35" s="32">
        <v>0.99953400000000003</v>
      </c>
      <c r="D35" s="32">
        <v>0.99955000000000005</v>
      </c>
      <c r="E35" s="32">
        <v>0.99956599999999995</v>
      </c>
      <c r="F35" s="32">
        <v>0.99958100000000005</v>
      </c>
      <c r="G35" s="32">
        <v>0.99959600000000004</v>
      </c>
      <c r="H35" s="32">
        <v>0.99961</v>
      </c>
      <c r="I35" s="32">
        <v>0.99962399999999996</v>
      </c>
      <c r="J35" s="32">
        <v>0.99963800000000003</v>
      </c>
      <c r="K35" s="32">
        <v>0.99965999999999999</v>
      </c>
    </row>
    <row r="36" spans="1:11">
      <c r="A36" s="30">
        <v>3.4</v>
      </c>
      <c r="B36" s="32">
        <v>0.99966299999999997</v>
      </c>
      <c r="C36" s="32">
        <v>0.99967499999999998</v>
      </c>
      <c r="D36" s="32">
        <v>0.99968699999999999</v>
      </c>
      <c r="E36" s="32">
        <v>0.99969799999999998</v>
      </c>
      <c r="F36" s="32">
        <v>0.99970899999999996</v>
      </c>
      <c r="G36" s="32">
        <v>0.99972000000000005</v>
      </c>
      <c r="H36" s="32">
        <v>0.99973000000000001</v>
      </c>
      <c r="I36" s="32">
        <v>0.99973999999999996</v>
      </c>
      <c r="J36" s="32">
        <v>0.999749</v>
      </c>
      <c r="K36" s="32">
        <v>0.99975999999999998</v>
      </c>
    </row>
    <row r="37" spans="1:11">
      <c r="A37" s="30">
        <v>3.5</v>
      </c>
      <c r="B37" s="32">
        <v>0.99976699999999996</v>
      </c>
      <c r="C37" s="32">
        <v>0.999776</v>
      </c>
      <c r="D37" s="32">
        <v>0.99978400000000001</v>
      </c>
      <c r="E37" s="32">
        <v>0.99979200000000001</v>
      </c>
      <c r="F37" s="32">
        <v>0.99980000000000002</v>
      </c>
      <c r="G37" s="32">
        <v>0.999807</v>
      </c>
      <c r="H37" s="32">
        <v>0.99981500000000001</v>
      </c>
      <c r="I37" s="32">
        <v>0.99982199999999999</v>
      </c>
      <c r="J37" s="32">
        <v>0.99982800000000005</v>
      </c>
      <c r="K37" s="32">
        <v>0.99988500000000002</v>
      </c>
    </row>
    <row r="38" spans="1:11">
      <c r="A38" s="30">
        <v>3.6</v>
      </c>
      <c r="B38" s="32">
        <v>0.99984099999999998</v>
      </c>
      <c r="C38" s="32">
        <v>0.99984700000000004</v>
      </c>
      <c r="D38" s="32">
        <v>0.99985299999999999</v>
      </c>
      <c r="E38" s="32">
        <v>0.99985800000000002</v>
      </c>
      <c r="F38" s="32">
        <v>0.99986399999999998</v>
      </c>
      <c r="G38" s="32">
        <v>0.99986900000000001</v>
      </c>
      <c r="H38" s="32">
        <v>0.99987400000000004</v>
      </c>
      <c r="I38" s="32">
        <v>0.99987899999999996</v>
      </c>
      <c r="J38" s="32">
        <v>0.99988299999999997</v>
      </c>
      <c r="K38" s="32">
        <v>0.99987999999999999</v>
      </c>
    </row>
    <row r="39" spans="1:11">
      <c r="A39" s="30">
        <v>3.7</v>
      </c>
      <c r="B39" s="32">
        <v>0.999892</v>
      </c>
      <c r="C39" s="32">
        <v>0.99989600000000001</v>
      </c>
      <c r="D39" s="32">
        <v>0.99990000000000001</v>
      </c>
      <c r="E39" s="32">
        <v>0.99990400000000002</v>
      </c>
      <c r="F39" s="32">
        <v>0.99990800000000002</v>
      </c>
      <c r="G39" s="32">
        <v>0.99991200000000002</v>
      </c>
      <c r="H39" s="32">
        <v>0.999915</v>
      </c>
      <c r="I39" s="32">
        <v>0.99991799999999997</v>
      </c>
      <c r="J39" s="32">
        <v>0.99992199999999998</v>
      </c>
      <c r="K39" s="32">
        <v>0.99992599999999998</v>
      </c>
    </row>
    <row r="40" spans="1:11">
      <c r="A40" s="30">
        <v>3.8</v>
      </c>
      <c r="B40" s="32">
        <v>0.99992800000000004</v>
      </c>
      <c r="C40" s="32">
        <v>0.99993100000000001</v>
      </c>
      <c r="D40" s="32">
        <v>0.99993299999999996</v>
      </c>
      <c r="E40" s="32">
        <v>0.99993600000000005</v>
      </c>
      <c r="F40" s="32">
        <v>0.99993799999999999</v>
      </c>
      <c r="G40" s="32">
        <v>0.99994099999999997</v>
      </c>
      <c r="H40" s="32">
        <v>0.99994300000000003</v>
      </c>
      <c r="I40" s="32">
        <v>0.999946</v>
      </c>
      <c r="J40" s="32">
        <v>0.99994799999999995</v>
      </c>
      <c r="K40" s="32">
        <v>0.99995000000000001</v>
      </c>
    </row>
    <row r="41" spans="1:11">
      <c r="A41" s="30">
        <v>3.9</v>
      </c>
      <c r="B41" s="32">
        <v>0.99995199999999995</v>
      </c>
      <c r="C41" s="32">
        <v>0.99995400000000001</v>
      </c>
      <c r="D41" s="32">
        <v>0.99995599999999996</v>
      </c>
      <c r="E41" s="32">
        <v>0.99995800000000001</v>
      </c>
      <c r="F41" s="32">
        <v>0.99995900000000004</v>
      </c>
      <c r="G41" s="32">
        <v>0.99996099999999999</v>
      </c>
      <c r="H41" s="32">
        <v>0.99996300000000005</v>
      </c>
      <c r="I41" s="32">
        <v>0.99996399999999996</v>
      </c>
      <c r="J41" s="32">
        <v>0.99996600000000002</v>
      </c>
      <c r="K41" s="32">
        <v>0.99996700000000005</v>
      </c>
    </row>
    <row r="42" spans="1:11">
      <c r="A42" s="30">
        <v>4</v>
      </c>
      <c r="B42" s="32">
        <v>0.99996799999999997</v>
      </c>
      <c r="C42" s="32">
        <v>0.99997000000000003</v>
      </c>
      <c r="D42" s="32">
        <v>0.99997100000000005</v>
      </c>
      <c r="E42" s="32">
        <v>0.99997199999999997</v>
      </c>
      <c r="F42" s="32">
        <v>0.999973</v>
      </c>
      <c r="G42" s="32">
        <v>0.99997400000000003</v>
      </c>
      <c r="H42" s="32">
        <v>0.99997499999999995</v>
      </c>
      <c r="I42" s="32">
        <v>0.99997599999999998</v>
      </c>
      <c r="J42" s="32">
        <v>0.999977</v>
      </c>
      <c r="K42" s="32">
        <v>0.99997800000000003</v>
      </c>
    </row>
    <row r="43" spans="1:11">
      <c r="A43" s="30">
        <v>4.0999999999999996</v>
      </c>
      <c r="B43" s="32">
        <v>0.99997899999999995</v>
      </c>
      <c r="C43" s="32">
        <v>0.99997999999999998</v>
      </c>
      <c r="D43" s="32">
        <v>0.99998100000000001</v>
      </c>
      <c r="E43" s="32">
        <v>0.99998200000000004</v>
      </c>
      <c r="F43" s="32">
        <v>0.99998299999999996</v>
      </c>
      <c r="G43" s="32">
        <v>0.99998299999999996</v>
      </c>
      <c r="H43" s="32">
        <v>0.99998399999999998</v>
      </c>
      <c r="I43" s="32">
        <v>0.99998500000000001</v>
      </c>
      <c r="J43" s="32">
        <v>0.99998500000000001</v>
      </c>
      <c r="K43" s="32">
        <v>0.99998600000000004</v>
      </c>
    </row>
    <row r="44" spans="1:11">
      <c r="A44" s="30">
        <v>4.1999999999999904</v>
      </c>
      <c r="B44" s="32">
        <v>0.99998699999999996</v>
      </c>
      <c r="C44" s="32">
        <v>0.99998699999999996</v>
      </c>
      <c r="D44" s="32">
        <v>0.99998799999999999</v>
      </c>
      <c r="E44" s="32">
        <v>0.99998799999999999</v>
      </c>
      <c r="F44" s="32">
        <v>0.99998900000000002</v>
      </c>
      <c r="G44" s="32">
        <v>0.99998900000000002</v>
      </c>
      <c r="H44" s="32">
        <v>0.99999000000000005</v>
      </c>
      <c r="I44" s="32">
        <v>0.99999000000000005</v>
      </c>
      <c r="J44" s="32">
        <v>0.99999099999999996</v>
      </c>
      <c r="K44" s="32">
        <v>0.99999099999999996</v>
      </c>
    </row>
    <row r="45" spans="1:11">
      <c r="A45" s="30">
        <v>4.2999999999999901</v>
      </c>
      <c r="B45" s="32">
        <v>0.99999099999999996</v>
      </c>
      <c r="C45" s="32">
        <v>0.99999199999999999</v>
      </c>
      <c r="D45" s="32">
        <v>0.99999199999999999</v>
      </c>
      <c r="E45" s="32">
        <v>0.99992999999999999</v>
      </c>
      <c r="F45" s="32">
        <v>0.99999300000000002</v>
      </c>
      <c r="G45" s="32">
        <v>0.99999300000000002</v>
      </c>
      <c r="H45" s="32">
        <v>0.99999300000000002</v>
      </c>
      <c r="I45" s="32">
        <v>0.99999400000000005</v>
      </c>
      <c r="J45" s="32">
        <v>0.99999400000000005</v>
      </c>
      <c r="K45" s="32">
        <v>0.99999400000000005</v>
      </c>
    </row>
    <row r="46" spans="1:11">
      <c r="A46" s="30">
        <v>4.3999999999999897</v>
      </c>
      <c r="B46" s="32">
        <v>0.99999499999999997</v>
      </c>
      <c r="C46" s="32">
        <v>0.99999499999999997</v>
      </c>
      <c r="D46" s="32">
        <v>0.99999499999999997</v>
      </c>
      <c r="E46" s="32">
        <v>0.99999499999999997</v>
      </c>
      <c r="F46" s="32">
        <v>0.999996</v>
      </c>
      <c r="G46" s="32">
        <v>0.999996</v>
      </c>
      <c r="H46" s="32">
        <v>0.999996</v>
      </c>
      <c r="I46" s="32">
        <v>0.99999959999999999</v>
      </c>
      <c r="J46" s="32">
        <v>0.999996</v>
      </c>
      <c r="K46" s="32">
        <v>0.999996</v>
      </c>
    </row>
    <row r="47" spans="1:11">
      <c r="A47" s="30">
        <v>4.4999999999999902</v>
      </c>
      <c r="B47" s="32">
        <v>0.99999700000000002</v>
      </c>
      <c r="C47" s="32">
        <v>0.99999700000000002</v>
      </c>
      <c r="D47" s="32">
        <v>0.99999700000000002</v>
      </c>
      <c r="E47" s="32">
        <v>0.99999700000000002</v>
      </c>
      <c r="F47" s="32">
        <v>0.99999700000000002</v>
      </c>
      <c r="G47" s="32">
        <v>0.99999700000000002</v>
      </c>
      <c r="H47" s="32">
        <v>0.99999700000000002</v>
      </c>
      <c r="I47" s="32">
        <v>0.99999800000000005</v>
      </c>
      <c r="J47" s="32">
        <v>0.99999800000000005</v>
      </c>
      <c r="K47" s="32">
        <v>0.99999800000000005</v>
      </c>
    </row>
    <row r="48" spans="1:11">
      <c r="A48" s="30">
        <v>4.5999999999999899</v>
      </c>
      <c r="B48" s="32">
        <v>0.99999800000000005</v>
      </c>
      <c r="C48" s="32">
        <v>0.99999800000000005</v>
      </c>
      <c r="D48" s="32">
        <v>0.99999800000000005</v>
      </c>
      <c r="E48" s="32">
        <v>0.99999800000000005</v>
      </c>
      <c r="F48" s="32">
        <v>0.99999800000000005</v>
      </c>
      <c r="G48" s="32">
        <v>0.99999800000000005</v>
      </c>
      <c r="H48" s="32">
        <v>0.99999800000000005</v>
      </c>
      <c r="I48" s="32">
        <v>0.99999800000000005</v>
      </c>
      <c r="J48" s="32">
        <v>0.99999899999999997</v>
      </c>
      <c r="K48" s="32">
        <v>0.99999899999999997</v>
      </c>
    </row>
    <row r="49" spans="1:11">
      <c r="A49" s="30">
        <v>4.6999999999999904</v>
      </c>
      <c r="B49" s="32">
        <v>0.99999899999999997</v>
      </c>
      <c r="C49" s="32">
        <v>0.99999899999999997</v>
      </c>
      <c r="D49" s="32">
        <v>0.99999899999999997</v>
      </c>
      <c r="E49" s="32">
        <v>0.99999899999999997</v>
      </c>
      <c r="F49" s="32">
        <v>0.99999899999999997</v>
      </c>
      <c r="G49" s="32">
        <v>0.99999899999999997</v>
      </c>
      <c r="H49" s="32">
        <v>0.99999899999999997</v>
      </c>
      <c r="I49" s="32">
        <v>0.99999899999999997</v>
      </c>
      <c r="J49" s="32">
        <v>0.99999899999999997</v>
      </c>
      <c r="K49" s="32">
        <v>0.99999899999999997</v>
      </c>
    </row>
    <row r="50" spans="1:11">
      <c r="A50" s="30">
        <v>4.7999999999999901</v>
      </c>
      <c r="B50" s="32">
        <v>0.99999899999999997</v>
      </c>
      <c r="C50" s="32">
        <v>0.99999899999999997</v>
      </c>
      <c r="D50" s="32">
        <v>0.99999899999999997</v>
      </c>
      <c r="E50" s="32">
        <v>0.99999899999999997</v>
      </c>
      <c r="F50" s="32">
        <v>0.99999899999999997</v>
      </c>
      <c r="G50" s="32">
        <v>0.99999899999999997</v>
      </c>
      <c r="H50" s="32">
        <v>0.99999899999999997</v>
      </c>
      <c r="I50" s="32">
        <v>0.99999899999999997</v>
      </c>
      <c r="J50" s="32">
        <v>0.99999899999999997</v>
      </c>
      <c r="K50" s="32">
        <v>0.99999899999999997</v>
      </c>
    </row>
    <row r="51" spans="1:11">
      <c r="A51" s="30">
        <v>4.8999999999999897</v>
      </c>
      <c r="B51" s="32">
        <v>1</v>
      </c>
      <c r="C51" s="32">
        <v>1</v>
      </c>
      <c r="D51" s="32">
        <v>1</v>
      </c>
      <c r="E51" s="32">
        <v>1</v>
      </c>
      <c r="F51" s="32">
        <v>1</v>
      </c>
      <c r="G51" s="32">
        <v>1</v>
      </c>
      <c r="H51" s="32">
        <v>1</v>
      </c>
      <c r="I51" s="32">
        <v>1</v>
      </c>
      <c r="J51" s="32">
        <v>1</v>
      </c>
      <c r="K51" s="32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E A A B Q S w M E F A A C A A g A k q C M U f X d N Y O n A A A A + Q A A A B I A H A B D b 2 5 m a W c v U G F j a 2 F n Z S 5 4 b W w g o h g A K K A U A A A A A A A A A A A A A A A A A A A A A A A A A A A A h Y + 9 D o I w G E V f h X S n f 0 S j 5 K M M r G J M T I x r g x U a o R h a L P H V H H w k X 0 E S R d 0 c 7 8 k Z z n 3 c 7 p A O T R 1 c V G d 1 a x L E M E W B M k V 7 0 K Z M U O + O 4 Q K l A j a y O M l S B a N s b D z Y Q 4 I q 5 8 4 x I d 5 7 7 C P c d i X h l D K y z 1 f b o l K N R B 9 Z / 5 d D b a y T p l B I w O 4 V I z i e M z x j S 4 5 Z R B m Q i U O u z d f h Y z K m Q H 4 g Z H 3 t + k 6 J a x V m a y D T B P K + I Z 5 Q S w M E F A A C A A g A k q C M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K g j F E b E N T q E g E A A B g C A A A T A B w A R m 9 y b X V s Y X M v U 2 V j d G l v b j E u b S C i G A A o o B Q A A A A A A A A A A A A A A A A A A A A A A A A A A A A r T k 0 u y c z P U w i G 0 I b W v F y 8 X M U Z i U W p K Q o v F q 4 w U r B V y E k t 4 e V S A I J n u y Y A u a 4 V y a k 5 e s 6 l R U W p e S X h + U X Z S f n 5 2 R q a 1 d F + i b m p t k o g T U q x t d H O + X k l Q A W x O l C 9 s 7 c 8 m 7 L z + a y W 5 x t 3 P 5 3 X D T Q n J D E p J 1 U v p C g x r z g t v y j X O T + n N D c v p L I g t V g D a J F O d b V S h f 7 5 N o 0 K z U M L F J R 0 F E q A M g p 5 p b l J q U W 1 O g r V S g b Y x P Q M D L E L G 2 E X N s Y u b I J d 2 B S 7 s B l 2 Y X P s w h b Y h S 3 R h G s 1 o Q H 3 s q H t Z U P / i + V t w L B 7 2 j E d H n C h e Q W Z Z f k l / i U Z q U W Q s A O G G 2 o g g 4 x G C k O g V U p P N 8 5 7 1 r B c C c R q 2 K O k y c u V m Y f V G m s A U E s B A i 0 A F A A C A A g A k q C M U f X d N Y O n A A A A + Q A A A B I A A A A A A A A A A A A A A A A A A A A A A E N v b m Z p Z y 9 Q Y W N r Y W d l L n h t b F B L A Q I t A B Q A A g A I A J K g j F E P y u m r p A A A A O k A A A A T A A A A A A A A A A A A A A A A A P M A A A B b Q 2 9 u d G V u d F 9 U e X B l c 1 0 u e G 1 s U E s B A i 0 A F A A C A A g A k q C M U R s Q 1 O o S A Q A A G A I A A B M A A A A A A A A A A A A A A A A A 5 A E A A E Z v c m 1 1 b G F z L 1 N l Y 3 R p b 2 4 x L m 1 Q S w U G A A A A A A M A A w D C A A A A Q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g k A A A A A A A D I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4 J U E x J U E 4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5 a + 8 6 I i q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+ i h q D J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J U M T I 6 M D Q 6 M z c u N D Q w M T k y M V o i I C 8 + P E V u d H J 5 I F R 5 c G U 9 I k Z p b G x D b 2 x 1 b W 5 U e X B l c y I g V m F s d W U 9 I n N C U V l G I i A v P j x F b n R y e S B U e X B l P S J G a W x s Q 2 9 s d W 1 u T m F t Z X M i I F Z h b H V l P S J z W y Z x d W 9 0 O 3 g v z 4 Y o e C n C o C A m c X V v d D s s J n F 1 b 3 Q 7 5 b G e 5 o C n J n F 1 b 3 Q 7 L C Z x d W 9 0 O + W A v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i h q D I v 6 Y C G 6 Y C P 6 K e G 5 5 q E 5 Y i X L n t 4 L 8 + G K H g p w q A g L D B 9 J n F 1 b 3 Q 7 L C Z x d W 9 0 O 1 N l Y 3 R p b 2 4 x L + i h q D I v 6 Y C G 6 Y C P 6 K e G 5 5 q E 5 Y i X L n v l s Z 7 m g K c s M X 0 m c X V v d D s s J n F 1 b 3 Q 7 U 2 V j d G l v b j E v 6 K G o M i / p g I b p g I / o p 4 b n m o T l i J c u e + W A v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/ o o a g y L + m A h u m A j + i n h u e a h O W I l y 5 7 e C / P h i h 4 K c K g I C w w f S Z x d W 9 0 O y w m c X V v d D t T Z W N 0 a W 9 u M S / o o a g y L + m A h u m A j + i n h u e a h O W I l y 5 7 5 b G e 5 o C n L D F 9 J n F 1 b 3 Q 7 L C Z x d W 9 0 O 1 N l Y 3 R p b 2 4 x L + i h q D I v 6 Y C G 6 Y C P 6 K e G 5 5 q E 5 Y i X L n v l g L w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B M S V B O D I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E x J U E 4 M i 8 l R T Y l O U I l Q j Q l R T Y l O T Q l Q j k l R T c l O U E l O D Q l R T c l Q j E l Q k I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T E l Q T g y L y V F O S U 4 M C U 4 N i V F O S U 4 M C U 4 R i V F O C V B N y U 4 N i V F N y U 5 Q S U 4 N C V F N S U 4 O C U 5 N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M q I b o e s h p T L o S B 9 o Z T C C q A A A A A A I A A A A A A B B m A A A A A Q A A I A A A A I l f a b y C n l j l b / R L i o M w h r P T v U 8 m y f 4 2 i 3 H d 8 3 T U U T d 7 A A A A A A 6 A A A A A A g A A I A A A A A e s 2 9 0 g L N k E O C l n j Y z r K t y 6 a 4 e W R v Z 8 c M 3 O + E 3 Q L X 3 8 U A A A A G 5 p a Y K d Q O 6 1 v K v W u 5 T v 4 e e 6 q Z n g 3 c Q H X V 0 V v G y C Y O O N e Y 1 Z 7 l O 2 n H U r q O v b J g T t N M q K y / a K S h e 4 4 y o z a g 0 q 0 + F o + n o q K M 1 1 A D p + W f 8 Y F I k v Q A A A A C E u 4 t c + I M / D w h k d p 4 I H 0 N / q m 3 6 L t o v Q 3 Y / 8 H M 0 M p a Z 1 Y 9 P y I 4 J N U 4 h T o 9 K o 8 z / V W C + P p s o q u 2 A 3 M W a C s I G E 1 / s = < / D a t a M a s h u p > 
</file>

<file path=customXml/itemProps1.xml><?xml version="1.0" encoding="utf-8"?>
<ds:datastoreItem xmlns:ds="http://schemas.openxmlformats.org/officeDocument/2006/customXml" ds:itemID="{9336DD7F-3475-49D3-90C3-84729771B4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TPS</vt:lpstr>
      <vt:lpstr>TSM_S</vt:lpstr>
      <vt:lpstr>试卷分析填表数据（自动更新）</vt:lpstr>
      <vt:lpstr>PQ</vt:lpstr>
      <vt:lpstr>NDT_O</vt:lpstr>
      <vt:lpstr>NDT_T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xb21cn</cp:lastModifiedBy>
  <dcterms:created xsi:type="dcterms:W3CDTF">2007-02-23T14:58:14Z</dcterms:created>
  <dcterms:modified xsi:type="dcterms:W3CDTF">2021-04-02T07:48:43Z</dcterms:modified>
</cp:coreProperties>
</file>